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545" activeTab="1"/>
  </bookViews>
  <sheets>
    <sheet name="หน้า 1" sheetId="1" r:id="rId1"/>
    <sheet name="หน้า 2 " sheetId="2" r:id="rId2"/>
    <sheet name="หมายเหตุประกอบ 1" sheetId="3" r:id="rId3"/>
    <sheet name="หมายเหตุประกอบ 1 (มีประมาณการ)" sheetId="4" r:id="rId4"/>
  </sheets>
  <externalReferences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_xlnm.Print_Area" localSheetId="0">'หน้า 1'!$A$1:$E$40</definedName>
    <definedName name="_xlnm.Print_Area" localSheetId="1">'หน้า 2 '!$A$1:$F$43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หมายเหตุประกอบ 1 (งบทดลองประจำเดือน</t>
        </r>
      </text>
    </comment>
    <comment ref="C23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ใบผ่านรายการมาตรฐาน/ทั่วไป ด้าน Cr.</t>
        </r>
      </text>
    </comment>
  </commentList>
</comments>
</file>

<file path=xl/sharedStrings.xml><?xml version="1.0" encoding="utf-8"?>
<sst xmlns="http://schemas.openxmlformats.org/spreadsheetml/2006/main" count="313" uniqueCount="176">
  <si>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</si>
  <si>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</si>
  <si>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</si>
  <si>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</si>
  <si>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</si>
  <si>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</si>
  <si>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</si>
  <si>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</si>
  <si>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</si>
  <si>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</si>
  <si>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</si>
  <si>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</si>
  <si>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r>
      <t>รายรับ</t>
    </r>
    <r>
      <rPr>
        <sz val="16"/>
        <rFont val="Angsana New"/>
        <family val="1"/>
      </rPr>
      <t xml:space="preserve">  (หมายเหตุ 1)</t>
    </r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</si>
  <si>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</si>
  <si>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</si>
  <si>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</si>
  <si>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</si>
  <si>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</si>
  <si>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</si>
  <si>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</si>
  <si>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</si>
  <si>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</si>
  <si>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</si>
  <si>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</si>
  <si>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</si>
  <si>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</si>
  <si>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</si>
  <si>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</si>
  <si>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</si>
  <si>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</si>
  <si>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</si>
  <si>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</si>
  <si>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</si>
  <si>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</si>
  <si>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</si>
  <si>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</si>
  <si>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</si>
  <si>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</si>
  <si>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</si>
  <si>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</si>
  <si>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</si>
  <si>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</si>
  <si>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</si>
  <si>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</si>
  <si>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</si>
  <si>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</si>
  <si>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</si>
  <si>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</si>
  <si>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</si>
  <si>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</si>
  <si>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</si>
  <si>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</si>
  <si>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</si>
  <si>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</si>
  <si>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</si>
  <si>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</si>
  <si>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</si>
  <si>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</si>
  <si>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</si>
  <si>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</si>
  <si>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</si>
  <si>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</si>
  <si>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</si>
  <si>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</si>
  <si>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</si>
  <si>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</si>
  <si>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</si>
  <si>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</si>
  <si>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</si>
  <si>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</si>
  <si>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</si>
  <si>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</si>
  <si>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</si>
  <si>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</si>
  <si>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</si>
  <si>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</si>
  <si>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</si>
  <si>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</si>
  <si>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</si>
  <si>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</si>
  <si>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</si>
  <si>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</si>
  <si>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</si>
  <si>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</si>
  <si>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</si>
  <si>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</si>
  <si>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</si>
  <si>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</si>
  <si>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</si>
  <si>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</si>
  <si>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 หัวหน้าส่วนการคลัง</t>
  </si>
  <si>
    <t>นายกองค์การบริหารส่วนตำบลแม่จัน</t>
  </si>
  <si>
    <t xml:space="preserve">       ( นายสายัณย์    ขัติยะ )</t>
  </si>
  <si>
    <t>เงินอุดหนุน-โครงการบริหารงานแบบพันธมิตรฯ</t>
  </si>
  <si>
    <t>เงินทุนหมุนเวียนโครงการส่งเสริมอาชีพ</t>
  </si>
  <si>
    <t>เงินอุดหนุนเฉพาะกิจ-ศูนย์พัฒนาเด็กเล็กฯ</t>
  </si>
  <si>
    <t>เงินอุดหนุนทั่วไปที่ระบุวัตถุประสงค์-เบี้ยยังชีพฯ</t>
  </si>
  <si>
    <t>( ก.พ. 53)</t>
  </si>
  <si>
    <t>ประจำเดือน   กุมภาพันธ์  2553</t>
  </si>
  <si>
    <t>รายรับจริงประกอบงบทดลองและรายงานรับ - จ่ายเงินสด</t>
  </si>
  <si>
    <t>รหัสบัญชี</t>
  </si>
  <si>
    <t>จำนวนเงิน</t>
  </si>
  <si>
    <t>หมวดภาษีอากร</t>
  </si>
  <si>
    <t>ภาษีโรงเรือนและที่ดิน</t>
  </si>
  <si>
    <t>0101</t>
  </si>
  <si>
    <t>ภาษีบำรุงท้องที่</t>
  </si>
  <si>
    <t>0102</t>
  </si>
  <si>
    <t>ค่าภาษีป้าย</t>
  </si>
  <si>
    <t>0103</t>
  </si>
  <si>
    <t>อากรฆ่าสัตว์</t>
  </si>
  <si>
    <t>0104</t>
  </si>
  <si>
    <t>ใบอนุญาตน้ำมัน อบจ.</t>
  </si>
  <si>
    <t>0106</t>
  </si>
  <si>
    <t>รวม</t>
  </si>
  <si>
    <t>หมวดค่าธรรมเนียม ค่าปรับและใบอนุญาต</t>
  </si>
  <si>
    <t>ค่าธรรมเนียมเกี่ยวกับควบคุมเนื้อสัตว์และจำหน่ายเนื้อสัตว์</t>
  </si>
  <si>
    <t>0121</t>
  </si>
  <si>
    <t>ค่าธรรมเนียมเก็บขยะมูลฝอย</t>
  </si>
  <si>
    <t>0126</t>
  </si>
  <si>
    <t>ค่าธรรมเนียมเกี่ยวกับฌาปนสถาน</t>
  </si>
  <si>
    <t>0129</t>
  </si>
  <si>
    <t>ค่าธรรมเนียมปิดประกาศ</t>
  </si>
  <si>
    <t>0130</t>
  </si>
  <si>
    <t>ค่าเปรียบเทียบปรับ พรบ. จราจรทางบก</t>
  </si>
  <si>
    <t>0137</t>
  </si>
  <si>
    <t>ค่าธรรมเนียมใบอนุญาตสะสมอาหาร</t>
  </si>
  <si>
    <t>0128</t>
  </si>
  <si>
    <t>ค่าธรรมเนียมกิจการที่เป็นอันตรายต่อสุขภาพ</t>
  </si>
  <si>
    <t>0148</t>
  </si>
  <si>
    <t>ค่าธรรมเนียมใบอนุญาตขายสุรา</t>
  </si>
  <si>
    <t>หมวดรายได้จากทรัพย์สิน</t>
  </si>
  <si>
    <t>ค่าเช่าทรัพย์สิน</t>
  </si>
  <si>
    <t>0202</t>
  </si>
  <si>
    <t>ดอกเบี้ยเงินฝากธนาคาร</t>
  </si>
  <si>
    <t>0203</t>
  </si>
  <si>
    <t>หมวดรายได้เบ็ดเตล็ด</t>
  </si>
  <si>
    <t>ค่าขายแบบแปลน</t>
  </si>
  <si>
    <t>0302</t>
  </si>
  <si>
    <t>ค่าคำร้อง</t>
  </si>
  <si>
    <t>0304</t>
  </si>
  <si>
    <t xml:space="preserve">รายได้เบ็ดเตล็ดอื่น ๆ </t>
  </si>
  <si>
    <t>0307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</si>
  <si>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</si>
  <si>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</si>
  <si>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1 ใน 9</t>
  </si>
  <si>
    <t>1002</t>
  </si>
  <si>
    <t>ภาษีมูลค่าเพิ่ม ตาม พรบ.กำหนดแผนฯ</t>
  </si>
  <si>
    <t>ภาษีธุรกิจเฉพาะ</t>
  </si>
  <si>
    <t>1004</t>
  </si>
  <si>
    <t>ภาษีสุรา</t>
  </si>
  <si>
    <t>1005</t>
  </si>
  <si>
    <t>ภาษีสรรพสามิต</t>
  </si>
  <si>
    <t>1006</t>
  </si>
  <si>
    <t>ค่าภาคหลวงแร่</t>
  </si>
  <si>
    <t>1010</t>
  </si>
  <si>
    <t>ค่าภาคหลวงปิโตรเลียม</t>
  </si>
  <si>
    <t>1011</t>
  </si>
  <si>
    <t>ค่าธรรมเนียมสิทธินิติกรรมที่ดิน</t>
  </si>
  <si>
    <t>1013</t>
  </si>
  <si>
    <t>ค่าธรรมเนียมน้ำบาดาล</t>
  </si>
  <si>
    <t>1016</t>
  </si>
  <si>
    <t>รายได้ที่รัฐบาลอุดหนุนให้องค์กรปกครองส่วนท้องถิ่น</t>
  </si>
  <si>
    <t>หมวดเงินอุดหนุน</t>
  </si>
  <si>
    <t>เงินอุดหนุนทั่วไปเพื่อการกระจายอำนาจ</t>
  </si>
  <si>
    <t>703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</si>
  <si>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</si>
  <si>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</si>
  <si>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หมวดเงินอุดหนุนทั่วไปที่ระบุวัตถุประสงค์</t>
  </si>
  <si>
    <t>รวมทั้งสิ้น</t>
  </si>
  <si>
    <t>ณ  วันที่   28  กุมภาพันธ์  2553</t>
  </si>
  <si>
    <t xml:space="preserve">        นักวิชาการเงินและบัญชี</t>
  </si>
  <si>
    <t>ณ  วันที่  28  กุมภาพันธ์  2553</t>
  </si>
  <si>
    <t>รายรับจริงประกอบรายงานรับ - จ่ายเงินสด</t>
  </si>
  <si>
    <t>ภาษีบำรุง อบจ. จากสถานค้าปลีกน้ำมัน</t>
  </si>
  <si>
    <t>รวมรายรับตามงบประมาณ</t>
  </si>
  <si>
    <t>รวมรายรับทั้งสิ้น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</si>
</sst>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0"/>
      <name val="Arial"/>
      <family val="0"/>
    </font>
    <font>
      <sz val="11"/>
      <color indexed="8"/>
      <name val="Tahoma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3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double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3" fontId="3" fillId="33" borderId="17" xfId="36" applyFont="1" applyFill="1" applyBorder="1" applyAlignment="1">
      <alignment/>
    </xf>
    <xf numFmtId="0" fontId="3" fillId="33" borderId="17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0" fontId="3" fillId="33" borderId="20" xfId="0" applyFont="1" applyFill="1" applyBorder="1" applyAlignment="1">
      <alignment/>
    </xf>
    <xf numFmtId="4" fontId="3" fillId="0" borderId="0" xfId="0" applyNumberFormat="1" applyFont="1" applyAlignment="1">
      <alignment/>
    </xf>
    <xf numFmtId="4" fontId="6" fillId="0" borderId="19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3" fillId="33" borderId="2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" fontId="3" fillId="33" borderId="2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49" fontId="3" fillId="33" borderId="25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49" fontId="4" fillId="33" borderId="28" xfId="0" applyNumberFormat="1" applyFont="1" applyFill="1" applyBorder="1" applyAlignment="1">
      <alignment horizontal="center"/>
    </xf>
    <xf numFmtId="4" fontId="4" fillId="0" borderId="1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 horizontal="center"/>
    </xf>
    <xf numFmtId="4" fontId="3" fillId="33" borderId="32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14" xfId="36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" fontId="3" fillId="0" borderId="17" xfId="36" applyNumberFormat="1" applyFont="1" applyFill="1" applyBorder="1" applyAlignment="1">
      <alignment horizontal="right"/>
    </xf>
    <xf numFmtId="4" fontId="3" fillId="0" borderId="17" xfId="36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9" fontId="3" fillId="0" borderId="32" xfId="0" applyNumberFormat="1" applyFont="1" applyFill="1" applyBorder="1" applyAlignment="1">
      <alignment horizontal="center"/>
    </xf>
    <xf numFmtId="4" fontId="3" fillId="0" borderId="0" xfId="36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4" fontId="3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45" fillId="0" borderId="0" xfId="0" applyNumberFormat="1" applyFont="1" applyFill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3" fontId="3" fillId="33" borderId="14" xfId="36" applyFont="1" applyFill="1" applyBorder="1" applyAlignment="1">
      <alignment/>
    </xf>
    <xf numFmtId="49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shrinkToFit="1"/>
    </xf>
    <xf numFmtId="0" fontId="3" fillId="33" borderId="16" xfId="0" applyFont="1" applyFill="1" applyBorder="1" applyAlignment="1">
      <alignment shrinkToFit="1"/>
    </xf>
    <xf numFmtId="0" fontId="3" fillId="0" borderId="32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43" fontId="3" fillId="33" borderId="32" xfId="36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7" xfId="38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49" fontId="4" fillId="33" borderId="25" xfId="0" applyNumberFormat="1" applyFont="1" applyFill="1" applyBorder="1" applyAlignment="1">
      <alignment horizontal="center"/>
    </xf>
    <xf numFmtId="4" fontId="4" fillId="33" borderId="2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3" fontId="4" fillId="0" borderId="11" xfId="3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3" fontId="4" fillId="0" borderId="10" xfId="39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4" fillId="0" borderId="12" xfId="39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37" xfId="0" applyFont="1" applyFill="1" applyBorder="1" applyAlignment="1">
      <alignment horizontal="left"/>
    </xf>
    <xf numFmtId="0" fontId="3" fillId="0" borderId="3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43" fontId="3" fillId="0" borderId="14" xfId="39" applyFont="1" applyFill="1" applyBorder="1" applyAlignment="1">
      <alignment horizontal="center"/>
    </xf>
    <xf numFmtId="43" fontId="3" fillId="0" borderId="14" xfId="39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3" fontId="3" fillId="0" borderId="17" xfId="39" applyFont="1" applyFill="1" applyBorder="1" applyAlignment="1">
      <alignment horizontal="center"/>
    </xf>
    <xf numFmtId="43" fontId="3" fillId="0" borderId="17" xfId="39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43" fontId="3" fillId="0" borderId="16" xfId="39" applyFont="1" applyFill="1" applyBorder="1" applyAlignment="1">
      <alignment horizontal="center"/>
    </xf>
    <xf numFmtId="43" fontId="3" fillId="0" borderId="16" xfId="39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43" fontId="4" fillId="0" borderId="11" xfId="39" applyFont="1" applyFill="1" applyBorder="1" applyAlignment="1">
      <alignment/>
    </xf>
    <xf numFmtId="0" fontId="3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3" fontId="4" fillId="0" borderId="16" xfId="39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/>
    </xf>
    <xf numFmtId="43" fontId="3" fillId="0" borderId="14" xfId="39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" fontId="3" fillId="0" borderId="0" xfId="39" applyNumberFormat="1" applyFont="1" applyFill="1" applyAlignment="1">
      <alignment horizontal="left"/>
    </xf>
    <xf numFmtId="4" fontId="3" fillId="0" borderId="0" xfId="3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3" fontId="3" fillId="0" borderId="0" xfId="39" applyFont="1" applyFill="1" applyAlignment="1">
      <alignment horizontal="center"/>
    </xf>
    <xf numFmtId="43" fontId="3" fillId="0" borderId="0" xfId="39" applyFont="1" applyFill="1" applyBorder="1" applyAlignment="1">
      <alignment/>
    </xf>
    <xf numFmtId="43" fontId="3" fillId="0" borderId="0" xfId="39" applyFont="1" applyFill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3" fontId="4" fillId="0" borderId="18" xfId="39" applyFont="1" applyFill="1" applyBorder="1" applyAlignment="1">
      <alignment horizontal="center" vertical="center"/>
    </xf>
    <xf numFmtId="17" fontId="4" fillId="0" borderId="11" xfId="39" applyNumberFormat="1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0" fontId="4" fillId="0" borderId="26" xfId="47" applyFont="1" applyFill="1" applyBorder="1" applyAlignment="1">
      <alignment vertical="center"/>
      <protection/>
    </xf>
    <xf numFmtId="0" fontId="4" fillId="0" borderId="35" xfId="47" applyFont="1" applyFill="1" applyBorder="1" applyAlignment="1">
      <alignment horizontal="center" vertical="center"/>
      <protection/>
    </xf>
    <xf numFmtId="0" fontId="4" fillId="0" borderId="36" xfId="47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4" fontId="4" fillId="0" borderId="10" xfId="39" applyNumberFormat="1" applyFont="1" applyFill="1" applyBorder="1" applyAlignment="1">
      <alignment horizontal="right" vertical="center"/>
    </xf>
    <xf numFmtId="0" fontId="3" fillId="0" borderId="19" xfId="47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34" xfId="47" applyFont="1" applyFill="1" applyBorder="1" applyAlignment="1">
      <alignment horizontal="center" vertical="center"/>
      <protection/>
    </xf>
    <xf numFmtId="0" fontId="4" fillId="0" borderId="12" xfId="47" applyFont="1" applyFill="1" applyBorder="1" applyAlignment="1">
      <alignment horizontal="center" vertical="center"/>
      <protection/>
    </xf>
    <xf numFmtId="4" fontId="4" fillId="0" borderId="12" xfId="39" applyNumberFormat="1" applyFont="1" applyFill="1" applyBorder="1" applyAlignment="1">
      <alignment horizontal="right" vertical="center"/>
    </xf>
    <xf numFmtId="0" fontId="3" fillId="0" borderId="20" xfId="47" applyFont="1" applyFill="1" applyBorder="1">
      <alignment/>
      <protection/>
    </xf>
    <xf numFmtId="0" fontId="3" fillId="0" borderId="37" xfId="47" applyFont="1" applyFill="1" applyBorder="1" applyAlignment="1">
      <alignment horizontal="left"/>
      <protection/>
    </xf>
    <xf numFmtId="0" fontId="3" fillId="0" borderId="37" xfId="47" applyFont="1" applyFill="1" applyBorder="1" applyAlignment="1">
      <alignment/>
      <protection/>
    </xf>
    <xf numFmtId="0" fontId="3" fillId="0" borderId="29" xfId="47" applyFont="1" applyFill="1" applyBorder="1" applyAlignment="1">
      <alignment/>
      <protection/>
    </xf>
    <xf numFmtId="49" fontId="3" fillId="0" borderId="14" xfId="47" applyNumberFormat="1" applyFont="1" applyFill="1" applyBorder="1" applyAlignment="1">
      <alignment horizontal="center"/>
      <protection/>
    </xf>
    <xf numFmtId="4" fontId="3" fillId="0" borderId="14" xfId="39" applyNumberFormat="1" applyFont="1" applyFill="1" applyBorder="1" applyAlignment="1">
      <alignment horizontal="right"/>
    </xf>
    <xf numFmtId="0" fontId="3" fillId="0" borderId="0" xfId="47" applyFont="1" applyFill="1" applyBorder="1">
      <alignment/>
      <protection/>
    </xf>
    <xf numFmtId="0" fontId="3" fillId="0" borderId="0" xfId="47" applyFont="1" applyFill="1">
      <alignment/>
      <protection/>
    </xf>
    <xf numFmtId="0" fontId="3" fillId="0" borderId="31" xfId="47" applyFont="1" applyFill="1" applyBorder="1">
      <alignment/>
      <protection/>
    </xf>
    <xf numFmtId="0" fontId="3" fillId="0" borderId="38" xfId="47" applyFont="1" applyFill="1" applyBorder="1" applyAlignment="1">
      <alignment horizontal="left"/>
      <protection/>
    </xf>
    <xf numFmtId="0" fontId="3" fillId="0" borderId="38" xfId="47" applyFont="1" applyFill="1" applyBorder="1" applyAlignment="1">
      <alignment/>
      <protection/>
    </xf>
    <xf numFmtId="0" fontId="3" fillId="0" borderId="30" xfId="47" applyFont="1" applyFill="1" applyBorder="1" applyAlignment="1">
      <alignment/>
      <protection/>
    </xf>
    <xf numFmtId="49" fontId="3" fillId="0" borderId="17" xfId="47" applyNumberFormat="1" applyFont="1" applyFill="1" applyBorder="1" applyAlignment="1">
      <alignment horizontal="center"/>
      <protection/>
    </xf>
    <xf numFmtId="0" fontId="3" fillId="0" borderId="30" xfId="47" applyFont="1" applyFill="1" applyBorder="1" applyAlignment="1">
      <alignment horizontal="left"/>
      <protection/>
    </xf>
    <xf numFmtId="0" fontId="3" fillId="0" borderId="38" xfId="47" applyFont="1" applyFill="1" applyBorder="1">
      <alignment/>
      <protection/>
    </xf>
    <xf numFmtId="0" fontId="3" fillId="0" borderId="30" xfId="47" applyFont="1" applyFill="1" applyBorder="1">
      <alignment/>
      <protection/>
    </xf>
    <xf numFmtId="0" fontId="4" fillId="0" borderId="31" xfId="47" applyFont="1" applyFill="1" applyBorder="1">
      <alignment/>
      <protection/>
    </xf>
    <xf numFmtId="49" fontId="4" fillId="0" borderId="17" xfId="47" applyNumberFormat="1" applyFont="1" applyFill="1" applyBorder="1" applyAlignment="1">
      <alignment horizontal="center"/>
      <protection/>
    </xf>
    <xf numFmtId="4" fontId="4" fillId="0" borderId="11" xfId="39" applyNumberFormat="1" applyFont="1" applyFill="1" applyBorder="1" applyAlignment="1">
      <alignment horizontal="right"/>
    </xf>
    <xf numFmtId="0" fontId="4" fillId="0" borderId="0" xfId="47" applyFont="1" applyFill="1" applyBorder="1">
      <alignment/>
      <protection/>
    </xf>
    <xf numFmtId="0" fontId="4" fillId="0" borderId="0" xfId="47" applyFont="1" applyFill="1">
      <alignment/>
      <protection/>
    </xf>
    <xf numFmtId="0" fontId="3" fillId="0" borderId="39" xfId="47" applyFont="1" applyFill="1" applyBorder="1" applyAlignment="1">
      <alignment vertical="center"/>
      <protection/>
    </xf>
    <xf numFmtId="0" fontId="5" fillId="0" borderId="40" xfId="47" applyFont="1" applyFill="1" applyBorder="1" applyAlignment="1">
      <alignment horizontal="left" vertical="center"/>
      <protection/>
    </xf>
    <xf numFmtId="0" fontId="4" fillId="0" borderId="40" xfId="47" applyFont="1" applyFill="1" applyBorder="1" applyAlignment="1">
      <alignment horizontal="center" vertical="center"/>
      <protection/>
    </xf>
    <xf numFmtId="0" fontId="4" fillId="0" borderId="41" xfId="47" applyFont="1" applyFill="1" applyBorder="1" applyAlignment="1">
      <alignment horizontal="center" vertical="center"/>
      <protection/>
    </xf>
    <xf numFmtId="0" fontId="4" fillId="0" borderId="16" xfId="47" applyFont="1" applyFill="1" applyBorder="1" applyAlignment="1">
      <alignment horizontal="center" vertical="center"/>
      <protection/>
    </xf>
    <xf numFmtId="4" fontId="4" fillId="0" borderId="16" xfId="39" applyNumberFormat="1" applyFont="1" applyFill="1" applyBorder="1" applyAlignment="1">
      <alignment horizontal="right" vertical="center"/>
    </xf>
    <xf numFmtId="0" fontId="3" fillId="0" borderId="29" xfId="47" applyFont="1" applyFill="1" applyBorder="1" applyAlignment="1">
      <alignment horizontal="left"/>
      <protection/>
    </xf>
    <xf numFmtId="43" fontId="4" fillId="0" borderId="11" xfId="39" applyFont="1" applyFill="1" applyBorder="1" applyAlignment="1">
      <alignment horizontal="center"/>
    </xf>
    <xf numFmtId="43" fontId="3" fillId="0" borderId="12" xfId="39" applyFont="1" applyFill="1" applyBorder="1" applyAlignment="1">
      <alignment horizontal="center"/>
    </xf>
    <xf numFmtId="4" fontId="3" fillId="0" borderId="12" xfId="39" applyNumberFormat="1" applyFont="1" applyFill="1" applyBorder="1" applyAlignment="1">
      <alignment horizontal="right"/>
    </xf>
    <xf numFmtId="0" fontId="3" fillId="0" borderId="37" xfId="47" applyFont="1" applyFill="1" applyBorder="1">
      <alignment/>
      <protection/>
    </xf>
    <xf numFmtId="0" fontId="3" fillId="0" borderId="29" xfId="47" applyFont="1" applyFill="1" applyBorder="1">
      <alignment/>
      <protection/>
    </xf>
    <xf numFmtId="0" fontId="4" fillId="0" borderId="39" xfId="47" applyFont="1" applyFill="1" applyBorder="1" applyAlignment="1">
      <alignment vertical="center"/>
      <protection/>
    </xf>
    <xf numFmtId="0" fontId="4" fillId="0" borderId="19" xfId="47" applyFont="1" applyFill="1" applyBorder="1" applyAlignment="1">
      <alignment vertical="center"/>
      <protection/>
    </xf>
    <xf numFmtId="4" fontId="3" fillId="0" borderId="0" xfId="47" applyNumberFormat="1" applyFont="1" applyFill="1" applyBorder="1" applyAlignment="1">
      <alignment vertical="center"/>
      <protection/>
    </xf>
    <xf numFmtId="0" fontId="3" fillId="33" borderId="29" xfId="47" applyFont="1" applyFill="1" applyBorder="1">
      <alignment/>
      <protection/>
    </xf>
    <xf numFmtId="0" fontId="3" fillId="0" borderId="39" xfId="47" applyFont="1" applyFill="1" applyBorder="1">
      <alignment/>
      <protection/>
    </xf>
    <xf numFmtId="0" fontId="3" fillId="0" borderId="40" xfId="47" applyFont="1" applyFill="1" applyBorder="1">
      <alignment/>
      <protection/>
    </xf>
    <xf numFmtId="0" fontId="3" fillId="0" borderId="41" xfId="47" applyFont="1" applyFill="1" applyBorder="1">
      <alignment/>
      <protection/>
    </xf>
    <xf numFmtId="49" fontId="3" fillId="0" borderId="16" xfId="47" applyNumberFormat="1" applyFont="1" applyFill="1" applyBorder="1" applyAlignment="1">
      <alignment horizontal="center"/>
      <protection/>
    </xf>
    <xf numFmtId="4" fontId="3" fillId="0" borderId="16" xfId="39" applyNumberFormat="1" applyFont="1" applyFill="1" applyBorder="1" applyAlignment="1">
      <alignment horizontal="right"/>
    </xf>
    <xf numFmtId="0" fontId="4" fillId="0" borderId="27" xfId="47" applyFont="1" applyFill="1" applyBorder="1">
      <alignment/>
      <protection/>
    </xf>
    <xf numFmtId="49" fontId="4" fillId="0" borderId="11" xfId="47" applyNumberFormat="1" applyFont="1" applyFill="1" applyBorder="1" applyAlignment="1">
      <alignment horizontal="center"/>
      <protection/>
    </xf>
    <xf numFmtId="43" fontId="4" fillId="0" borderId="10" xfId="39" applyFont="1" applyFill="1" applyBorder="1" applyAlignment="1">
      <alignment/>
    </xf>
    <xf numFmtId="0" fontId="4" fillId="0" borderId="42" xfId="47" applyFont="1" applyFill="1" applyBorder="1" applyAlignment="1">
      <alignment horizontal="center" vertical="center"/>
      <protection/>
    </xf>
    <xf numFmtId="49" fontId="4" fillId="0" borderId="18" xfId="47" applyNumberFormat="1" applyFont="1" applyFill="1" applyBorder="1" applyAlignment="1">
      <alignment horizontal="center" vertical="center"/>
      <protection/>
    </xf>
    <xf numFmtId="43" fontId="3" fillId="0" borderId="0" xfId="47" applyNumberFormat="1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horizontal="center"/>
      <protection/>
    </xf>
    <xf numFmtId="4" fontId="3" fillId="0" borderId="0" xfId="39" applyNumberFormat="1" applyFont="1" applyFill="1" applyBorder="1" applyAlignment="1">
      <alignment horizontal="right"/>
    </xf>
    <xf numFmtId="4" fontId="3" fillId="0" borderId="0" xfId="39" applyNumberFormat="1" applyFont="1" applyFill="1" applyAlignment="1">
      <alignment horizontal="right"/>
    </xf>
    <xf numFmtId="0" fontId="4" fillId="0" borderId="39" xfId="47" applyFont="1" applyFill="1" applyBorder="1">
      <alignment/>
      <protection/>
    </xf>
    <xf numFmtId="49" fontId="4" fillId="0" borderId="16" xfId="47" applyNumberFormat="1" applyFont="1" applyFill="1" applyBorder="1" applyAlignment="1">
      <alignment horizontal="center"/>
      <protection/>
    </xf>
    <xf numFmtId="0" fontId="4" fillId="0" borderId="42" xfId="47" applyFont="1" applyFill="1" applyBorder="1">
      <alignment/>
      <protection/>
    </xf>
    <xf numFmtId="49" fontId="4" fillId="0" borderId="18" xfId="47" applyNumberFormat="1" applyFont="1" applyFill="1" applyBorder="1" applyAlignment="1">
      <alignment horizontal="center"/>
      <protection/>
    </xf>
    <xf numFmtId="4" fontId="4" fillId="0" borderId="11" xfId="3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shrinkToFit="1"/>
    </xf>
    <xf numFmtId="4" fontId="3" fillId="0" borderId="1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8" xfId="47" applyFont="1" applyFill="1" applyBorder="1" applyAlignment="1">
      <alignment horizontal="center"/>
      <protection/>
    </xf>
    <xf numFmtId="0" fontId="4" fillId="0" borderId="30" xfId="47" applyFont="1" applyFill="1" applyBorder="1" applyAlignment="1">
      <alignment horizontal="center"/>
      <protection/>
    </xf>
    <xf numFmtId="0" fontId="4" fillId="0" borderId="40" xfId="47" applyFont="1" applyFill="1" applyBorder="1" applyAlignment="1">
      <alignment horizontal="center"/>
      <protection/>
    </xf>
    <xf numFmtId="0" fontId="4" fillId="0" borderId="41" xfId="47" applyFont="1" applyFill="1" applyBorder="1" applyAlignment="1">
      <alignment horizontal="center"/>
      <protection/>
    </xf>
    <xf numFmtId="0" fontId="4" fillId="0" borderId="45" xfId="47" applyFont="1" applyFill="1" applyBorder="1" applyAlignment="1">
      <alignment horizontal="center"/>
      <protection/>
    </xf>
    <xf numFmtId="0" fontId="4" fillId="0" borderId="28" xfId="47" applyFont="1" applyFill="1" applyBorder="1" applyAlignment="1">
      <alignment horizontal="center"/>
      <protection/>
    </xf>
    <xf numFmtId="0" fontId="4" fillId="0" borderId="46" xfId="47" applyFont="1" applyFill="1" applyBorder="1" applyAlignment="1">
      <alignment horizontal="center" vertical="center"/>
      <protection/>
    </xf>
    <xf numFmtId="0" fontId="4" fillId="0" borderId="47" xfId="47" applyFont="1" applyFill="1" applyBorder="1" applyAlignment="1">
      <alignment horizontal="center" vertical="center"/>
      <protection/>
    </xf>
    <xf numFmtId="0" fontId="4" fillId="0" borderId="46" xfId="47" applyFont="1" applyFill="1" applyBorder="1" applyAlignment="1">
      <alignment horizontal="center"/>
      <protection/>
    </xf>
    <xf numFmtId="0" fontId="4" fillId="0" borderId="47" xfId="47" applyFont="1" applyFill="1" applyBorder="1" applyAlignment="1">
      <alignment horizontal="center"/>
      <protection/>
    </xf>
    <xf numFmtId="0" fontId="2" fillId="0" borderId="0" xfId="47" applyFont="1" applyFill="1" applyAlignment="1">
      <alignment horizontal="center" vertical="center"/>
      <protection/>
    </xf>
    <xf numFmtId="0" fontId="2" fillId="0" borderId="25" xfId="47" applyFont="1" applyFill="1" applyBorder="1" applyAlignment="1">
      <alignment horizontal="center" vertical="center"/>
      <protection/>
    </xf>
    <xf numFmtId="0" fontId="3" fillId="0" borderId="27" xfId="47" applyFont="1" applyFill="1" applyBorder="1" applyAlignment="1">
      <alignment horizontal="center" vertical="center"/>
      <protection/>
    </xf>
    <xf numFmtId="0" fontId="3" fillId="0" borderId="45" xfId="47" applyFont="1" applyFill="1" applyBorder="1" applyAlignment="1">
      <alignment horizontal="center" vertical="center"/>
      <protection/>
    </xf>
    <xf numFmtId="0" fontId="3" fillId="0" borderId="28" xfId="47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%20&#3611;&#3637;&#3591;&#3610;&#3611;&#3619;&#3632;&#3617;&#3634;&#3603;%202552\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\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%20&#3619;&#3634;&#3618;&#3591;&#3634;&#3609;&#3619;&#3633;&#3610;%20-%20&#3592;&#3656;&#3634;&#3618;&#3648;&#3591;&#3636;&#3609;&#3626;&#3604;%20%20&#3611;&#3619;&#3632;&#3592;&#3635;&#3648;&#3604;&#3639;&#3629;&#3609;%20%20&#3617;&#3585;&#3619;&#3634;&#3588;&#3617;%20%2025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53%20&#3592;&#3619;&#3657;&#3634;\&#3591;&#3634;&#3609;&#3585;&#3634;&#3619;&#3648;&#3591;&#3636;&#3609;&#3649;&#3621;&#3632;&#3610;&#3633;&#3597;&#3594;&#3637;%20&#3611;&#3637;&#3591;&#3610;&#3611;&#3619;&#3632;&#3617;&#3634;&#3603;%202553\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\5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585;.&#3614;.%205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53%20&#3592;&#3619;&#3657;&#3634;\&#3591;&#3634;&#3609;&#3585;&#3634;&#3619;&#3648;&#3591;&#3636;&#3609;&#3649;&#3621;&#3632;&#3610;&#3633;&#3597;&#3594;&#3637;%20&#3611;&#3637;&#3591;&#3610;&#3611;&#3619;&#3632;&#3617;&#3634;&#3603;%202553\&#3619;&#3634;&#3618;&#3591;&#3634;&#3609;&#3585;&#3634;&#3619;&#3619;&#3633;&#3610;%20-%20&#3592;&#3656;&#3634;&#3618;&#3648;&#3591;&#3636;&#3609;&#3626;&#3604;%20&#3611;&#3619;&#3632;&#3592;&#3635;&#3611;&#3637;&#3591;&#3610;&#3611;&#3619;&#3632;&#3617;&#3634;&#3603;%202553\5.%20&#3619;&#3634;&#3618;&#3591;&#3634;&#3609;&#3619;&#3633;&#3610;%20-%20&#3592;&#3656;&#3634;&#3618;&#3648;&#3591;&#3636;&#3609;&#3626;&#3604;%20%20&#3611;&#3619;&#3632;&#3592;&#3635;&#3648;&#3604;&#3639;&#3629;&#3609;%20%20&#3585;&#3640;&#3617;&#3616;&#3634;&#3614;&#3633;&#3609;&#3608;&#3660;%20%2025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1">
        <row r="46">
          <cell r="F46">
            <v>13000856.09000001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</sheetNames>
    <sheetDataSet>
      <sheetData sheetId="0">
        <row r="11">
          <cell r="B11">
            <v>76372.68999999999</v>
          </cell>
        </row>
        <row r="12">
          <cell r="B12">
            <v>55783</v>
          </cell>
        </row>
        <row r="13">
          <cell r="B13">
            <v>3140.48</v>
          </cell>
        </row>
        <row r="14">
          <cell r="B14">
            <v>2160</v>
          </cell>
        </row>
        <row r="15">
          <cell r="B15">
            <v>3341158.58</v>
          </cell>
        </row>
        <row r="16">
          <cell r="B16">
            <v>2412109</v>
          </cell>
        </row>
        <row r="18">
          <cell r="B18">
            <v>50676</v>
          </cell>
        </row>
        <row r="19">
          <cell r="B19">
            <v>307000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11370.11</v>
          </cell>
        </row>
        <row r="29">
          <cell r="B29">
            <v>479.26</v>
          </cell>
        </row>
        <row r="30">
          <cell r="B30">
            <v>575.12</v>
          </cell>
        </row>
        <row r="31">
          <cell r="B31">
            <v>0</v>
          </cell>
        </row>
        <row r="32">
          <cell r="B32">
            <v>49960</v>
          </cell>
        </row>
        <row r="33">
          <cell r="B33">
            <v>8000</v>
          </cell>
        </row>
        <row r="34">
          <cell r="B34">
            <v>205600</v>
          </cell>
        </row>
        <row r="35">
          <cell r="B35">
            <v>27474.75</v>
          </cell>
        </row>
        <row r="36">
          <cell r="B36">
            <v>130000</v>
          </cell>
        </row>
        <row r="37">
          <cell r="B37">
            <v>900</v>
          </cell>
        </row>
        <row r="38">
          <cell r="B38">
            <v>3218</v>
          </cell>
        </row>
        <row r="39">
          <cell r="B39">
            <v>61000</v>
          </cell>
        </row>
      </sheetData>
      <sheetData sheetId="1">
        <row r="5">
          <cell r="B5">
            <v>998508</v>
          </cell>
        </row>
        <row r="6">
          <cell r="B6">
            <v>814055</v>
          </cell>
        </row>
        <row r="7">
          <cell r="B7">
            <v>507280</v>
          </cell>
        </row>
        <row r="8">
          <cell r="B8">
            <v>417745</v>
          </cell>
        </row>
        <row r="9">
          <cell r="B9">
            <v>423688.64</v>
          </cell>
        </row>
        <row r="10">
          <cell r="B10">
            <v>339551.5</v>
          </cell>
        </row>
        <row r="11">
          <cell r="B11">
            <v>49284.28</v>
          </cell>
        </row>
        <row r="12">
          <cell r="B12">
            <v>704724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18720</v>
          </cell>
        </row>
        <row r="17">
          <cell r="B17">
            <v>3900</v>
          </cell>
        </row>
        <row r="18">
          <cell r="B18">
            <v>0</v>
          </cell>
        </row>
        <row r="19">
          <cell r="B19">
            <v>468000</v>
          </cell>
        </row>
        <row r="20">
          <cell r="B20">
            <v>0</v>
          </cell>
        </row>
        <row r="21">
          <cell r="B21">
            <v>22565</v>
          </cell>
        </row>
        <row r="22">
          <cell r="B22">
            <v>8101.59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49960</v>
          </cell>
        </row>
        <row r="27">
          <cell r="B27">
            <v>8000</v>
          </cell>
        </row>
        <row r="28">
          <cell r="B28">
            <v>205600</v>
          </cell>
        </row>
        <row r="29">
          <cell r="B29">
            <v>27474.75</v>
          </cell>
        </row>
        <row r="30">
          <cell r="B30">
            <v>89636</v>
          </cell>
        </row>
        <row r="31">
          <cell r="B31">
            <v>743850</v>
          </cell>
        </row>
        <row r="32">
          <cell r="B32">
            <v>17220</v>
          </cell>
        </row>
        <row r="38">
          <cell r="F38">
            <v>13829969.32000001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2"/>
      <sheetName val="02.02"/>
      <sheetName val="03.02 "/>
      <sheetName val="04.02"/>
      <sheetName val="05.02"/>
      <sheetName val="06.02 "/>
      <sheetName val="08.02 "/>
      <sheetName val="09.02"/>
      <sheetName val="10.02"/>
      <sheetName val="11.02"/>
      <sheetName val="12.02"/>
      <sheetName val="15.02"/>
      <sheetName val="16.02"/>
      <sheetName val="17.02 "/>
      <sheetName val="18.02  "/>
      <sheetName val="19.02  "/>
      <sheetName val="22.02  "/>
      <sheetName val="23.02  "/>
      <sheetName val="24.02  "/>
      <sheetName val="25.02  "/>
      <sheetName val="26.02 "/>
    </sheetNames>
    <sheetDataSet>
      <sheetData sheetId="20">
        <row r="29">
          <cell r="H29">
            <v>13753769.450000009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  <sheetName val="หมายเหตุประกอบ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" width="18.7109375" style="36" customWidth="1"/>
    <col min="2" max="2" width="18.7109375" style="62" customWidth="1"/>
    <col min="3" max="3" width="39.7109375" style="63" customWidth="1"/>
    <col min="4" max="4" width="10.28125" style="64" customWidth="1"/>
    <col min="5" max="5" width="18.7109375" style="62" customWidth="1"/>
    <col min="6" max="6" width="9.140625" style="2" customWidth="1"/>
    <col min="7" max="7" width="12.28125" style="1" bestFit="1" customWidth="1"/>
    <col min="8" max="16384" width="9.140625" style="1" customWidth="1"/>
  </cols>
  <sheetData>
    <row r="1" spans="1:6" ht="26.25">
      <c r="A1" s="260" t="s">
        <v>0</v>
      </c>
      <c r="B1" s="260"/>
      <c r="C1" s="260"/>
      <c r="D1" s="260"/>
      <c r="E1" s="260"/>
      <c r="F1" s="1"/>
    </row>
    <row r="2" spans="1:5" ht="26.25">
      <c r="A2" s="260" t="s">
        <v>1</v>
      </c>
      <c r="B2" s="260"/>
      <c r="C2" s="260"/>
      <c r="D2" s="260"/>
      <c r="E2" s="260"/>
    </row>
    <row r="3" spans="1:5" ht="26.25">
      <c r="A3" s="260" t="s">
        <v>2</v>
      </c>
      <c r="B3" s="260"/>
      <c r="C3" s="260"/>
      <c r="D3" s="260"/>
      <c r="E3" s="260"/>
    </row>
    <row r="4" spans="1:5" ht="23.25">
      <c r="A4" s="261" t="s">
        <v>98</v>
      </c>
      <c r="B4" s="261"/>
      <c r="C4" s="261"/>
      <c r="D4" s="261"/>
      <c r="E4" s="261"/>
    </row>
    <row r="5" spans="1:6" s="8" customFormat="1" ht="15.75" customHeight="1">
      <c r="A5" s="3"/>
      <c r="B5" s="4"/>
      <c r="C5" s="5"/>
      <c r="D5" s="6"/>
      <c r="E5" s="4"/>
      <c r="F5" s="7"/>
    </row>
    <row r="6" spans="1:6" s="12" customFormat="1" ht="23.25">
      <c r="A6" s="262" t="s">
        <v>3</v>
      </c>
      <c r="B6" s="262"/>
      <c r="C6" s="263" t="s">
        <v>4</v>
      </c>
      <c r="D6" s="9" t="s">
        <v>5</v>
      </c>
      <c r="E6" s="10" t="s">
        <v>6</v>
      </c>
      <c r="F6" s="11"/>
    </row>
    <row r="7" spans="1:6" s="12" customFormat="1" ht="23.25">
      <c r="A7" s="13" t="s">
        <v>7</v>
      </c>
      <c r="B7" s="14" t="s">
        <v>8</v>
      </c>
      <c r="C7" s="263"/>
      <c r="D7" s="15" t="s">
        <v>9</v>
      </c>
      <c r="E7" s="14" t="s">
        <v>8</v>
      </c>
      <c r="F7" s="11"/>
    </row>
    <row r="8" spans="1:6" s="12" customFormat="1" ht="23.25">
      <c r="A8" s="16" t="s">
        <v>10</v>
      </c>
      <c r="B8" s="17" t="s">
        <v>10</v>
      </c>
      <c r="C8" s="263"/>
      <c r="D8" s="18"/>
      <c r="E8" s="17" t="s">
        <v>10</v>
      </c>
      <c r="F8" s="11"/>
    </row>
    <row r="9" spans="1:6" s="8" customFormat="1" ht="23.25">
      <c r="A9" s="19"/>
      <c r="B9" s="22">
        <f>'[1]หน้า 2  '!$F$46</f>
        <v>13000856.09000001</v>
      </c>
      <c r="C9" s="20" t="s">
        <v>11</v>
      </c>
      <c r="D9" s="21"/>
      <c r="E9" s="22">
        <f>+'[2]หน้า 2 '!$F$38</f>
        <v>13829969.32000001</v>
      </c>
      <c r="F9" s="7"/>
    </row>
    <row r="10" spans="1:5" ht="23.25">
      <c r="A10" s="23"/>
      <c r="B10" s="24"/>
      <c r="C10" s="25" t="s">
        <v>12</v>
      </c>
      <c r="D10" s="26"/>
      <c r="E10" s="27"/>
    </row>
    <row r="11" spans="1:5" ht="23.25">
      <c r="A11" s="28">
        <f>+'หมายเหตุประกอบ 1 (มีประมาณการ)'!H12</f>
        <v>257440</v>
      </c>
      <c r="B11" s="29">
        <f>'[2]หน้า 1'!B11+E11</f>
        <v>156111.55</v>
      </c>
      <c r="C11" s="30" t="s">
        <v>14</v>
      </c>
      <c r="D11" s="26" t="s">
        <v>15</v>
      </c>
      <c r="E11" s="24">
        <v>79738.86</v>
      </c>
    </row>
    <row r="12" spans="1:5" ht="23.25">
      <c r="A12" s="31">
        <f>+'หมายเหตุประกอบ 1 (มีประมาณการ)'!H21</f>
        <v>175900</v>
      </c>
      <c r="B12" s="29">
        <f>'[2]หน้า 1'!B12+E12</f>
        <v>93563</v>
      </c>
      <c r="C12" s="30" t="s">
        <v>16</v>
      </c>
      <c r="D12" s="26" t="s">
        <v>17</v>
      </c>
      <c r="E12" s="24">
        <v>37780</v>
      </c>
    </row>
    <row r="13" spans="1:7" ht="23.25">
      <c r="A13" s="28">
        <f>+'หมายเหตุประกอบ 1 (มีประมาณการ)'!H25</f>
        <v>156000</v>
      </c>
      <c r="B13" s="29">
        <f>'[2]หน้า 1'!B13+E13</f>
        <v>3140.48</v>
      </c>
      <c r="C13" s="30" t="s">
        <v>18</v>
      </c>
      <c r="D13" s="26" t="s">
        <v>19</v>
      </c>
      <c r="E13" s="24">
        <v>0</v>
      </c>
      <c r="G13" s="36"/>
    </row>
    <row r="14" spans="1:5" ht="23.25">
      <c r="A14" s="28">
        <f>+'หมายเหตุประกอบ 1 (มีประมาณการ)'!H30</f>
        <v>83000</v>
      </c>
      <c r="B14" s="29">
        <f>'[2]หน้า 1'!B14+E14</f>
        <v>26560</v>
      </c>
      <c r="C14" s="30" t="s">
        <v>20</v>
      </c>
      <c r="D14" s="26" t="s">
        <v>21</v>
      </c>
      <c r="E14" s="117">
        <v>24400</v>
      </c>
    </row>
    <row r="15" spans="1:7" ht="23.25">
      <c r="A15" s="28">
        <f>+'หมายเหตุประกอบ 1 (มีประมาณการ)'!H43</f>
        <v>9841160</v>
      </c>
      <c r="B15" s="29">
        <f>'[2]หน้า 1'!B15+E15</f>
        <v>4270303.2</v>
      </c>
      <c r="C15" s="30" t="s">
        <v>22</v>
      </c>
      <c r="D15" s="26" t="s">
        <v>23</v>
      </c>
      <c r="E15" s="24">
        <v>929144.62</v>
      </c>
      <c r="G15" s="36"/>
    </row>
    <row r="16" spans="1:5" ht="23.25">
      <c r="A16" s="28">
        <f>+'หมายเหตุประกอบ 1 (มีประมาณการ)'!H47</f>
        <v>7154000</v>
      </c>
      <c r="B16" s="29">
        <f>'[2]หน้า 1'!B16+E16</f>
        <v>2412109</v>
      </c>
      <c r="C16" s="30" t="s">
        <v>24</v>
      </c>
      <c r="D16" s="26" t="s">
        <v>25</v>
      </c>
      <c r="E16" s="24">
        <v>0</v>
      </c>
    </row>
    <row r="17" spans="1:7" ht="24" thickBot="1">
      <c r="A17" s="32">
        <f>SUM(A11:A16)</f>
        <v>17667500</v>
      </c>
      <c r="B17" s="33">
        <f>SUM(B11:B16)</f>
        <v>6961787.23</v>
      </c>
      <c r="C17" s="30"/>
      <c r="D17" s="26"/>
      <c r="E17" s="33">
        <f>SUM(E11:E16)</f>
        <v>1071063.48</v>
      </c>
      <c r="G17" s="36"/>
    </row>
    <row r="18" spans="1:7" ht="24" thickTop="1">
      <c r="A18" s="34"/>
      <c r="B18" s="29">
        <f>'[2]หน้า 1'!B18+E18</f>
        <v>50676</v>
      </c>
      <c r="C18" s="109" t="s">
        <v>95</v>
      </c>
      <c r="D18" s="26"/>
      <c r="E18" s="27">
        <v>0</v>
      </c>
      <c r="G18" s="36"/>
    </row>
    <row r="19" spans="1:7" ht="23.25">
      <c r="A19" s="37" t="s">
        <v>26</v>
      </c>
      <c r="B19" s="110">
        <f>'[2]หน้า 1'!B19+E19-141500</f>
        <v>165500</v>
      </c>
      <c r="C19" s="111" t="s">
        <v>96</v>
      </c>
      <c r="D19" s="60"/>
      <c r="E19" s="61">
        <v>0</v>
      </c>
      <c r="G19" s="36"/>
    </row>
    <row r="20" spans="1:7" ht="24" thickBot="1">
      <c r="A20" s="38">
        <f>+B17-B16</f>
        <v>4549678.23</v>
      </c>
      <c r="B20" s="39">
        <f>SUM(B17:B19)</f>
        <v>7177963.23</v>
      </c>
      <c r="C20" s="40"/>
      <c r="D20" s="41"/>
      <c r="E20" s="39">
        <f>SUM(E17:E19)</f>
        <v>1071063.48</v>
      </c>
      <c r="G20" s="36"/>
    </row>
    <row r="21" spans="1:5" ht="24" thickTop="1">
      <c r="A21" s="37" t="s">
        <v>27</v>
      </c>
      <c r="B21" s="42"/>
      <c r="C21" s="43"/>
      <c r="D21" s="41"/>
      <c r="E21" s="42"/>
    </row>
    <row r="22" spans="1:7" ht="23.25">
      <c r="A22" s="44">
        <f>SUM(B11:B14)</f>
        <v>279375.03</v>
      </c>
      <c r="B22" s="45"/>
      <c r="C22" s="46"/>
      <c r="D22" s="47" t="s">
        <v>13</v>
      </c>
      <c r="E22" s="45"/>
      <c r="G22" s="36"/>
    </row>
    <row r="23" spans="1:7" ht="23.25">
      <c r="A23" s="48"/>
      <c r="B23" s="49">
        <f>SUM(B24:B39)</f>
        <v>696185.55</v>
      </c>
      <c r="C23" s="50" t="s">
        <v>28</v>
      </c>
      <c r="D23" s="51"/>
      <c r="E23" s="49">
        <f>SUM(E24:E39)</f>
        <v>197608.31</v>
      </c>
      <c r="G23" s="36"/>
    </row>
    <row r="24" spans="1:7" s="8" customFormat="1" ht="23.25">
      <c r="A24" s="52"/>
      <c r="B24" s="29">
        <f>'[2]หน้า 1'!B24+E24</f>
        <v>0</v>
      </c>
      <c r="C24" s="53" t="s">
        <v>29</v>
      </c>
      <c r="D24" s="54" t="s">
        <v>30</v>
      </c>
      <c r="E24" s="27">
        <v>0</v>
      </c>
      <c r="F24" s="7"/>
      <c r="G24" s="3"/>
    </row>
    <row r="25" spans="1:6" s="8" customFormat="1" ht="23.25">
      <c r="A25" s="52"/>
      <c r="B25" s="29">
        <f>'[2]หน้า 1'!B25+E25</f>
        <v>0</v>
      </c>
      <c r="C25" s="55" t="s">
        <v>31</v>
      </c>
      <c r="D25" s="56"/>
      <c r="E25" s="24">
        <v>0</v>
      </c>
      <c r="F25" s="7"/>
    </row>
    <row r="26" spans="1:6" s="8" customFormat="1" ht="23.25">
      <c r="A26" s="34"/>
      <c r="B26" s="29">
        <f>'[2]หน้า 1'!B26+E26</f>
        <v>0</v>
      </c>
      <c r="C26" s="35" t="s">
        <v>32</v>
      </c>
      <c r="D26" s="57" t="s">
        <v>33</v>
      </c>
      <c r="E26" s="27">
        <v>0</v>
      </c>
      <c r="F26" s="7"/>
    </row>
    <row r="27" spans="1:5" ht="23.25">
      <c r="A27" s="34"/>
      <c r="B27" s="29">
        <f>'[2]หน้า 1'!B27+E27</f>
        <v>35279</v>
      </c>
      <c r="C27" s="58" t="s">
        <v>34</v>
      </c>
      <c r="D27" s="26" t="s">
        <v>35</v>
      </c>
      <c r="E27" s="24">
        <v>35279</v>
      </c>
    </row>
    <row r="28" spans="1:5" ht="23.25">
      <c r="A28" s="34"/>
      <c r="B28" s="29">
        <f>'[2]หน้า 1'!B28+E28</f>
        <v>13542.92</v>
      </c>
      <c r="C28" s="58" t="s">
        <v>36</v>
      </c>
      <c r="D28" s="26" t="s">
        <v>37</v>
      </c>
      <c r="E28" s="23">
        <v>2172.81</v>
      </c>
    </row>
    <row r="29" spans="1:5" ht="23.25">
      <c r="A29" s="34"/>
      <c r="B29" s="29">
        <f>'[2]หน้า 1'!B29+E29</f>
        <v>1360.97</v>
      </c>
      <c r="C29" s="58" t="s">
        <v>38</v>
      </c>
      <c r="D29" s="26" t="s">
        <v>39</v>
      </c>
      <c r="E29" s="24">
        <v>881.71</v>
      </c>
    </row>
    <row r="30" spans="1:5" ht="23.25">
      <c r="A30" s="34"/>
      <c r="B30" s="29">
        <f>'[2]หน้า 1'!B30+E30</f>
        <v>1633.1599999999999</v>
      </c>
      <c r="C30" s="58" t="s">
        <v>40</v>
      </c>
      <c r="D30" s="26" t="s">
        <v>41</v>
      </c>
      <c r="E30" s="24">
        <v>1058.04</v>
      </c>
    </row>
    <row r="31" spans="1:5" ht="23.25">
      <c r="A31" s="34"/>
      <c r="B31" s="29">
        <f>'[2]หน้า 1'!B31+E31</f>
        <v>0</v>
      </c>
      <c r="C31" s="58" t="s">
        <v>42</v>
      </c>
      <c r="D31" s="26" t="s">
        <v>43</v>
      </c>
      <c r="E31" s="24">
        <v>0</v>
      </c>
    </row>
    <row r="32" spans="1:5" ht="23.25">
      <c r="A32" s="34"/>
      <c r="B32" s="29">
        <f>'[2]หน้า 1'!B32+E32</f>
        <v>62560</v>
      </c>
      <c r="C32" s="58" t="s">
        <v>44</v>
      </c>
      <c r="D32" s="26" t="s">
        <v>43</v>
      </c>
      <c r="E32" s="31">
        <v>12600</v>
      </c>
    </row>
    <row r="33" spans="1:5" ht="23.25">
      <c r="A33" s="34"/>
      <c r="B33" s="29">
        <f>'[2]หน้า 1'!B33+E33</f>
        <v>10000</v>
      </c>
      <c r="C33" s="58" t="s">
        <v>45</v>
      </c>
      <c r="D33" s="26" t="s">
        <v>43</v>
      </c>
      <c r="E33" s="31">
        <v>2000</v>
      </c>
    </row>
    <row r="34" spans="1:5" ht="23.25">
      <c r="A34" s="34"/>
      <c r="B34" s="29">
        <f>'[2]หน้า 1'!B34+E34</f>
        <v>257000</v>
      </c>
      <c r="C34" s="30" t="s">
        <v>46</v>
      </c>
      <c r="D34" s="26" t="s">
        <v>43</v>
      </c>
      <c r="E34" s="31">
        <v>51400</v>
      </c>
    </row>
    <row r="35" spans="1:5" ht="23.25">
      <c r="A35" s="34"/>
      <c r="B35" s="29">
        <f>'[2]หน้า 1'!B35+E35</f>
        <v>29691.5</v>
      </c>
      <c r="C35" s="30" t="s">
        <v>47</v>
      </c>
      <c r="D35" s="26" t="s">
        <v>43</v>
      </c>
      <c r="E35" s="118">
        <v>2216.75</v>
      </c>
    </row>
    <row r="36" spans="1:5" ht="23.25">
      <c r="A36" s="34"/>
      <c r="B36" s="29">
        <f>'[2]หน้า 1'!B36+E36</f>
        <v>220000</v>
      </c>
      <c r="C36" s="106" t="s">
        <v>48</v>
      </c>
      <c r="D36" s="26"/>
      <c r="E36" s="24">
        <v>90000</v>
      </c>
    </row>
    <row r="37" spans="1:5" ht="23.25">
      <c r="A37" s="34"/>
      <c r="B37" s="29">
        <f>'[2]หน้า 1'!B37+E37</f>
        <v>900</v>
      </c>
      <c r="C37" s="107" t="s">
        <v>49</v>
      </c>
      <c r="D37" s="105"/>
      <c r="E37" s="59">
        <v>0</v>
      </c>
    </row>
    <row r="38" spans="1:5" ht="23.25">
      <c r="A38" s="34"/>
      <c r="B38" s="29">
        <f>'[2]หน้า 1'!B38+E38</f>
        <v>3218</v>
      </c>
      <c r="C38" s="106" t="s">
        <v>93</v>
      </c>
      <c r="D38" s="26"/>
      <c r="E38" s="24">
        <v>0</v>
      </c>
    </row>
    <row r="39" spans="1:5" ht="23.25">
      <c r="A39" s="34"/>
      <c r="B39" s="29">
        <f>'[2]หน้า 1'!B39+E39</f>
        <v>61000</v>
      </c>
      <c r="C39" s="108" t="s">
        <v>94</v>
      </c>
      <c r="D39" s="60"/>
      <c r="E39" s="61">
        <v>0</v>
      </c>
    </row>
    <row r="40" spans="1:7" s="8" customFormat="1" ht="24" thickBot="1">
      <c r="A40" s="119"/>
      <c r="B40" s="120">
        <f>+B20+B23</f>
        <v>7874148.78</v>
      </c>
      <c r="C40" s="121"/>
      <c r="D40" s="122"/>
      <c r="E40" s="123">
        <f>+E20+E23</f>
        <v>1268671.79</v>
      </c>
      <c r="F40" s="7"/>
      <c r="G40" s="3"/>
    </row>
    <row r="41" ht="24" thickTop="1">
      <c r="G41" s="36"/>
    </row>
  </sheetData>
  <sheetProtection/>
  <mergeCells count="6">
    <mergeCell ref="A1:E1"/>
    <mergeCell ref="A2:E2"/>
    <mergeCell ref="A3:E3"/>
    <mergeCell ref="A4:E4"/>
    <mergeCell ref="A6:B6"/>
    <mergeCell ref="C6:C8"/>
  </mergeCells>
  <printOptions/>
  <pageMargins left="0.6692913385826772" right="0.15748031496062992" top="0.52" bottom="0.1968503937007874" header="0.15748031496062992" footer="0.15748031496062992"/>
  <pageSetup horizontalDpi="600" verticalDpi="600" orientation="portrait" paperSize="9" scale="85" r:id="rId3"/>
  <rowBreaks count="1" manualBreakCount="1">
    <brk id="41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9">
      <selection activeCell="B32" sqref="B32"/>
    </sheetView>
  </sheetViews>
  <sheetFormatPr defaultColWidth="9.140625" defaultRowHeight="12.75"/>
  <cols>
    <col min="1" max="2" width="18.7109375" style="83" customWidth="1"/>
    <col min="3" max="3" width="3.140625" style="83" customWidth="1"/>
    <col min="4" max="4" width="38.140625" style="96" customWidth="1"/>
    <col min="5" max="5" width="12.7109375" style="102" customWidth="1"/>
    <col min="6" max="6" width="22.8515625" style="83" customWidth="1"/>
    <col min="7" max="7" width="9.140625" style="2" customWidth="1"/>
    <col min="8" max="8" width="16.28125" style="2" customWidth="1"/>
    <col min="9" max="16384" width="9.140625" style="2" customWidth="1"/>
  </cols>
  <sheetData>
    <row r="1" spans="1:8" s="11" customFormat="1" ht="23.25">
      <c r="A1" s="271" t="s">
        <v>3</v>
      </c>
      <c r="B1" s="271"/>
      <c r="C1" s="65"/>
      <c r="D1" s="272" t="s">
        <v>4</v>
      </c>
      <c r="E1" s="66" t="s">
        <v>5</v>
      </c>
      <c r="F1" s="67" t="s">
        <v>6</v>
      </c>
      <c r="H1" s="68"/>
    </row>
    <row r="2" spans="1:8" s="11" customFormat="1" ht="23.25">
      <c r="A2" s="69" t="s">
        <v>7</v>
      </c>
      <c r="B2" s="69" t="s">
        <v>8</v>
      </c>
      <c r="C2" s="70"/>
      <c r="D2" s="273"/>
      <c r="E2" s="71" t="s">
        <v>9</v>
      </c>
      <c r="F2" s="69" t="s">
        <v>8</v>
      </c>
      <c r="H2" s="68"/>
    </row>
    <row r="3" spans="1:8" s="11" customFormat="1" ht="23.25">
      <c r="A3" s="72" t="s">
        <v>10</v>
      </c>
      <c r="B3" s="72" t="s">
        <v>10</v>
      </c>
      <c r="C3" s="73"/>
      <c r="D3" s="74" t="s">
        <v>97</v>
      </c>
      <c r="E3" s="75"/>
      <c r="F3" s="72" t="s">
        <v>10</v>
      </c>
      <c r="H3" s="68"/>
    </row>
    <row r="4" spans="1:8" s="7" customFormat="1" ht="23.25">
      <c r="A4" s="76"/>
      <c r="B4" s="76"/>
      <c r="C4" s="77" t="s">
        <v>50</v>
      </c>
      <c r="D4" s="77"/>
      <c r="E4" s="66"/>
      <c r="F4" s="76"/>
      <c r="H4" s="78"/>
    </row>
    <row r="5" spans="1:8" ht="23.25">
      <c r="A5" s="79">
        <v>3273734</v>
      </c>
      <c r="B5" s="104">
        <f>'[2]หน้า 2 '!B5+F5+194500</f>
        <v>1206190</v>
      </c>
      <c r="C5" s="80"/>
      <c r="D5" s="53" t="s">
        <v>51</v>
      </c>
      <c r="E5" s="54" t="s">
        <v>52</v>
      </c>
      <c r="F5" s="81">
        <v>13182</v>
      </c>
      <c r="H5" s="82"/>
    </row>
    <row r="6" spans="1:8" ht="23.25">
      <c r="A6" s="84">
        <v>4020600</v>
      </c>
      <c r="B6" s="104">
        <f>'[2]หน้า 2 '!B6+F6</f>
        <v>1111685</v>
      </c>
      <c r="C6" s="85"/>
      <c r="D6" s="55" t="s">
        <v>53</v>
      </c>
      <c r="E6" s="86" t="s">
        <v>54</v>
      </c>
      <c r="F6" s="87">
        <v>297630</v>
      </c>
      <c r="H6" s="82"/>
    </row>
    <row r="7" spans="1:8" ht="23.25">
      <c r="A7" s="84">
        <v>1715040</v>
      </c>
      <c r="B7" s="104">
        <f>'[2]หน้า 2 '!B7+F7</f>
        <v>631250</v>
      </c>
      <c r="C7" s="85"/>
      <c r="D7" s="55" t="s">
        <v>55</v>
      </c>
      <c r="E7" s="86" t="s">
        <v>56</v>
      </c>
      <c r="F7" s="88">
        <v>123970</v>
      </c>
      <c r="H7" s="82"/>
    </row>
    <row r="8" spans="1:8" ht="23.25">
      <c r="A8" s="84">
        <v>684200</v>
      </c>
      <c r="B8" s="104">
        <f>'[2]หน้า 2 '!B8+F8</f>
        <v>433911</v>
      </c>
      <c r="C8" s="85"/>
      <c r="D8" s="55" t="s">
        <v>57</v>
      </c>
      <c r="E8" s="86" t="s">
        <v>58</v>
      </c>
      <c r="F8" s="88">
        <v>16166</v>
      </c>
      <c r="H8" s="82"/>
    </row>
    <row r="9" spans="1:8" ht="23.25">
      <c r="A9" s="84">
        <v>2436600</v>
      </c>
      <c r="B9" s="104">
        <f>'[2]หน้า 2 '!B9+F9+25828</f>
        <v>674660.8300000001</v>
      </c>
      <c r="C9" s="85"/>
      <c r="D9" s="55" t="s">
        <v>59</v>
      </c>
      <c r="E9" s="86" t="s">
        <v>60</v>
      </c>
      <c r="F9" s="88">
        <v>225144.19</v>
      </c>
      <c r="H9" s="82"/>
    </row>
    <row r="10" spans="1:8" ht="23.25">
      <c r="A10" s="84">
        <v>2001620</v>
      </c>
      <c r="B10" s="104">
        <f>'[2]หน้า 2 '!B10+F10</f>
        <v>422147.5</v>
      </c>
      <c r="C10" s="85"/>
      <c r="D10" s="55" t="s">
        <v>61</v>
      </c>
      <c r="E10" s="86" t="s">
        <v>62</v>
      </c>
      <c r="F10" s="88">
        <v>82596</v>
      </c>
      <c r="H10" s="82"/>
    </row>
    <row r="11" spans="1:8" ht="23.25">
      <c r="A11" s="84">
        <v>396000</v>
      </c>
      <c r="B11" s="104">
        <f>'[2]หน้า 2 '!B11+F11</f>
        <v>59989.479999999996</v>
      </c>
      <c r="C11" s="85"/>
      <c r="D11" s="55" t="s">
        <v>63</v>
      </c>
      <c r="E11" s="86" t="s">
        <v>64</v>
      </c>
      <c r="F11" s="88">
        <v>10705.2</v>
      </c>
      <c r="H11" s="82"/>
    </row>
    <row r="12" spans="1:8" ht="23.25">
      <c r="A12" s="84">
        <v>2008000</v>
      </c>
      <c r="B12" s="104">
        <f>'[2]หน้า 2 '!B12+F12</f>
        <v>704724</v>
      </c>
      <c r="C12" s="85"/>
      <c r="D12" s="55" t="s">
        <v>65</v>
      </c>
      <c r="E12" s="86" t="s">
        <v>66</v>
      </c>
      <c r="F12" s="88">
        <v>0</v>
      </c>
      <c r="H12" s="82"/>
    </row>
    <row r="13" spans="1:8" ht="23.25">
      <c r="A13" s="84">
        <v>316800</v>
      </c>
      <c r="B13" s="104">
        <f>'[2]หน้า 2 '!B13+F13</f>
        <v>17785</v>
      </c>
      <c r="C13" s="85"/>
      <c r="D13" s="55" t="s">
        <v>67</v>
      </c>
      <c r="E13" s="86" t="s">
        <v>68</v>
      </c>
      <c r="F13" s="88">
        <v>17785</v>
      </c>
      <c r="H13" s="82"/>
    </row>
    <row r="14" spans="1:8" ht="23.25">
      <c r="A14" s="84">
        <v>514126</v>
      </c>
      <c r="B14" s="104">
        <f>'[2]หน้า 2 '!B14+F14</f>
        <v>0</v>
      </c>
      <c r="C14" s="85"/>
      <c r="D14" s="55" t="s">
        <v>69</v>
      </c>
      <c r="E14" s="86" t="s">
        <v>70</v>
      </c>
      <c r="F14" s="88">
        <v>0</v>
      </c>
      <c r="H14" s="82"/>
    </row>
    <row r="15" spans="1:8" ht="23.25">
      <c r="A15" s="89">
        <v>300780</v>
      </c>
      <c r="B15" s="104">
        <f>'[2]หน้า 2 '!B15+F15</f>
        <v>37440</v>
      </c>
      <c r="C15" s="85"/>
      <c r="D15" s="55" t="s">
        <v>71</v>
      </c>
      <c r="E15" s="86" t="s">
        <v>72</v>
      </c>
      <c r="F15" s="88">
        <v>18720</v>
      </c>
      <c r="H15" s="82"/>
    </row>
    <row r="16" spans="1:8" ht="24" thickBot="1">
      <c r="A16" s="90">
        <f>SUM(A5:A15)</f>
        <v>17667500</v>
      </c>
      <c r="B16" s="90">
        <f>SUM(B5:B15)</f>
        <v>5299782.8100000005</v>
      </c>
      <c r="C16" s="85"/>
      <c r="D16" s="55"/>
      <c r="E16" s="86"/>
      <c r="F16" s="90">
        <f>SUM(F5:F15)</f>
        <v>805898.3899999999</v>
      </c>
      <c r="H16" s="82"/>
    </row>
    <row r="17" spans="1:8" ht="24" thickTop="1">
      <c r="A17" s="79"/>
      <c r="B17" s="104">
        <f>'[2]หน้า 2 '!B17+F17-25828-194500-141500</f>
        <v>48300</v>
      </c>
      <c r="C17" s="85"/>
      <c r="D17" s="55" t="s">
        <v>49</v>
      </c>
      <c r="E17" s="86" t="s">
        <v>73</v>
      </c>
      <c r="F17" s="114">
        <v>406228</v>
      </c>
      <c r="H17" s="82"/>
    </row>
    <row r="18" spans="1:8" ht="23.25">
      <c r="A18" s="84"/>
      <c r="B18" s="104">
        <f>'[2]หน้า 2 '!B18+F18</f>
        <v>0</v>
      </c>
      <c r="C18" s="85"/>
      <c r="D18" s="55" t="s">
        <v>29</v>
      </c>
      <c r="E18" s="86" t="s">
        <v>30</v>
      </c>
      <c r="F18" s="88"/>
      <c r="H18" s="82"/>
    </row>
    <row r="19" spans="1:8" ht="23.25">
      <c r="A19" s="84"/>
      <c r="B19" s="104">
        <f>'[2]หน้า 2 '!B19+F19</f>
        <v>468000</v>
      </c>
      <c r="C19" s="85"/>
      <c r="D19" s="55" t="s">
        <v>32</v>
      </c>
      <c r="E19" s="86" t="s">
        <v>33</v>
      </c>
      <c r="F19" s="88"/>
      <c r="H19" s="82"/>
    </row>
    <row r="20" spans="1:8" ht="23.25">
      <c r="A20" s="84"/>
      <c r="B20" s="104">
        <f>'[2]หน้า 2 '!B20+F20</f>
        <v>0</v>
      </c>
      <c r="C20" s="85"/>
      <c r="D20" s="55" t="s">
        <v>74</v>
      </c>
      <c r="E20" s="86" t="s">
        <v>75</v>
      </c>
      <c r="F20" s="88"/>
      <c r="H20" s="82"/>
    </row>
    <row r="21" spans="1:8" ht="23.25">
      <c r="A21" s="84"/>
      <c r="B21" s="104">
        <f>'[2]หน้า 2 '!B21+F21</f>
        <v>25833.52</v>
      </c>
      <c r="C21" s="85"/>
      <c r="D21" s="55" t="s">
        <v>34</v>
      </c>
      <c r="E21" s="86" t="s">
        <v>35</v>
      </c>
      <c r="F21" s="115">
        <v>3268.52</v>
      </c>
      <c r="H21" s="82"/>
    </row>
    <row r="22" spans="1:8" ht="23.25">
      <c r="A22" s="84"/>
      <c r="B22" s="104">
        <f>'[2]หน้า 2 '!B22+F22</f>
        <v>8101.59</v>
      </c>
      <c r="C22" s="85"/>
      <c r="D22" s="55" t="s">
        <v>36</v>
      </c>
      <c r="E22" s="86" t="s">
        <v>37</v>
      </c>
      <c r="F22" s="88"/>
      <c r="H22" s="82"/>
    </row>
    <row r="23" spans="1:8" ht="23.25">
      <c r="A23" s="84"/>
      <c r="B23" s="104">
        <f>'[2]หน้า 2 '!B23+F23</f>
        <v>0</v>
      </c>
      <c r="C23" s="85"/>
      <c r="D23" s="55" t="s">
        <v>38</v>
      </c>
      <c r="E23" s="86" t="s">
        <v>39</v>
      </c>
      <c r="F23" s="84"/>
      <c r="H23" s="82"/>
    </row>
    <row r="24" spans="1:8" ht="23.25">
      <c r="A24" s="84"/>
      <c r="B24" s="104">
        <f>'[2]หน้า 2 '!B24+F24</f>
        <v>0</v>
      </c>
      <c r="C24" s="85"/>
      <c r="D24" s="55" t="s">
        <v>40</v>
      </c>
      <c r="E24" s="86" t="s">
        <v>41</v>
      </c>
      <c r="F24" s="84"/>
      <c r="H24" s="82"/>
    </row>
    <row r="25" spans="1:8" ht="23.25">
      <c r="A25" s="84"/>
      <c r="B25" s="104">
        <f>'[2]หน้า 2 '!B25+F25</f>
        <v>0</v>
      </c>
      <c r="C25" s="85"/>
      <c r="D25" s="55" t="s">
        <v>42</v>
      </c>
      <c r="E25" s="86" t="s">
        <v>43</v>
      </c>
      <c r="F25" s="84"/>
      <c r="H25" s="82"/>
    </row>
    <row r="26" spans="1:8" ht="23.25">
      <c r="A26" s="84"/>
      <c r="B26" s="104">
        <f>'[2]หน้า 2 '!B26+F26</f>
        <v>62560</v>
      </c>
      <c r="C26" s="85"/>
      <c r="D26" s="55" t="s">
        <v>76</v>
      </c>
      <c r="E26" s="86" t="s">
        <v>43</v>
      </c>
      <c r="F26" s="115">
        <v>12600</v>
      </c>
      <c r="H26" s="82"/>
    </row>
    <row r="27" spans="1:8" ht="23.25">
      <c r="A27" s="84"/>
      <c r="B27" s="104">
        <f>'[2]หน้า 2 '!B27+F27</f>
        <v>10000</v>
      </c>
      <c r="C27" s="85"/>
      <c r="D27" s="55" t="s">
        <v>77</v>
      </c>
      <c r="E27" s="86" t="s">
        <v>43</v>
      </c>
      <c r="F27" s="115">
        <v>2000</v>
      </c>
      <c r="H27" s="82"/>
    </row>
    <row r="28" spans="1:8" ht="23.25">
      <c r="A28" s="84"/>
      <c r="B28" s="104">
        <f>'[2]หน้า 2 '!B28+F28</f>
        <v>257000</v>
      </c>
      <c r="C28" s="85"/>
      <c r="D28" s="55" t="s">
        <v>78</v>
      </c>
      <c r="E28" s="86" t="s">
        <v>43</v>
      </c>
      <c r="F28" s="115">
        <v>51400</v>
      </c>
      <c r="H28" s="82"/>
    </row>
    <row r="29" spans="1:8" ht="23.25">
      <c r="A29" s="84"/>
      <c r="B29" s="104">
        <f>'[2]หน้า 2 '!B29+F29</f>
        <v>29691.5</v>
      </c>
      <c r="C29" s="85"/>
      <c r="D29" s="55" t="s">
        <v>79</v>
      </c>
      <c r="E29" s="86" t="s">
        <v>43</v>
      </c>
      <c r="F29" s="115">
        <v>2216.75</v>
      </c>
      <c r="H29" s="82"/>
    </row>
    <row r="30" spans="1:8" ht="23.25">
      <c r="A30" s="84"/>
      <c r="B30" s="104">
        <f>'[2]หน้า 2 '!B30+F30</f>
        <v>133676</v>
      </c>
      <c r="C30" s="85"/>
      <c r="D30" s="55" t="s">
        <v>48</v>
      </c>
      <c r="E30" s="86"/>
      <c r="F30" s="115">
        <v>44040</v>
      </c>
      <c r="H30" s="82"/>
    </row>
    <row r="31" spans="1:8" ht="23.25">
      <c r="A31" s="84"/>
      <c r="B31" s="104">
        <f>'[2]หน้า 2 '!B31+F31</f>
        <v>743850</v>
      </c>
      <c r="C31" s="80"/>
      <c r="D31" s="53" t="s">
        <v>31</v>
      </c>
      <c r="E31" s="54"/>
      <c r="F31" s="84">
        <v>0</v>
      </c>
      <c r="H31" s="82"/>
    </row>
    <row r="32" spans="1:8" ht="23.25">
      <c r="A32" s="84"/>
      <c r="B32" s="104">
        <f>'[2]หน้า 2 '!B32+F32</f>
        <v>34440</v>
      </c>
      <c r="C32" s="80"/>
      <c r="D32" s="113" t="s">
        <v>95</v>
      </c>
      <c r="E32" s="54"/>
      <c r="F32" s="116">
        <v>17220</v>
      </c>
      <c r="H32" s="82"/>
    </row>
    <row r="33" spans="1:8" ht="23.25">
      <c r="A33" s="84"/>
      <c r="B33" s="129">
        <f>SUM(B17:B32)</f>
        <v>1821452.6099999999</v>
      </c>
      <c r="C33" s="85"/>
      <c r="D33" s="55"/>
      <c r="E33" s="86"/>
      <c r="F33" s="129">
        <f>SUM(F17:F32)</f>
        <v>538973.27</v>
      </c>
      <c r="H33" s="82"/>
    </row>
    <row r="34" spans="1:8" s="7" customFormat="1" ht="24" thickBot="1">
      <c r="A34" s="130"/>
      <c r="B34" s="131">
        <f>+B16+B33</f>
        <v>7121235.42</v>
      </c>
      <c r="C34" s="274" t="s">
        <v>80</v>
      </c>
      <c r="D34" s="275"/>
      <c r="E34" s="132"/>
      <c r="F34" s="131">
        <f>+F16+F33</f>
        <v>1344871.66</v>
      </c>
      <c r="H34" s="133"/>
    </row>
    <row r="35" spans="1:8" ht="24" thickTop="1">
      <c r="A35" s="84"/>
      <c r="B35" s="81">
        <f>+'หน้า 1'!B40-'หน้า 2 '!B34</f>
        <v>752913.3600000003</v>
      </c>
      <c r="C35" s="276" t="s">
        <v>81</v>
      </c>
      <c r="D35" s="277"/>
      <c r="E35" s="86"/>
      <c r="F35" s="79"/>
      <c r="H35" s="82"/>
    </row>
    <row r="36" spans="1:8" ht="23.25">
      <c r="A36" s="84"/>
      <c r="B36" s="84"/>
      <c r="C36" s="85"/>
      <c r="D36" s="55" t="s">
        <v>82</v>
      </c>
      <c r="E36" s="86"/>
      <c r="F36" s="84"/>
      <c r="H36" s="82"/>
    </row>
    <row r="37" spans="1:8" ht="23.25">
      <c r="A37" s="91"/>
      <c r="C37" s="278" t="s">
        <v>83</v>
      </c>
      <c r="D37" s="279"/>
      <c r="E37" s="92"/>
      <c r="F37" s="84">
        <f>'หน้า 1'!E40-F34</f>
        <v>-76199.86999999988</v>
      </c>
      <c r="H37" s="93"/>
    </row>
    <row r="38" spans="1:8" s="127" customFormat="1" ht="32.25" customHeight="1" thickBot="1">
      <c r="A38" s="124"/>
      <c r="B38" s="125">
        <f>'หน้า 1'!B9+'หน้า 1'!B40-'หน้า 2 '!B34</f>
        <v>13753769.450000009</v>
      </c>
      <c r="C38" s="269" t="s">
        <v>84</v>
      </c>
      <c r="D38" s="270"/>
      <c r="E38" s="126"/>
      <c r="F38" s="125">
        <f>+'หน้า 1'!E9+'หน้า 1'!E40-'หน้า 2 '!F34</f>
        <v>13753769.45000001</v>
      </c>
      <c r="H38" s="128">
        <f>'[3]26.02 '!$H$29</f>
        <v>13753769.450000009</v>
      </c>
    </row>
    <row r="39" spans="1:6" ht="17.25" customHeight="1" thickTop="1">
      <c r="A39" s="95"/>
      <c r="B39" s="82"/>
      <c r="C39" s="82"/>
      <c r="D39" s="96" t="s">
        <v>13</v>
      </c>
      <c r="E39" s="82"/>
      <c r="F39" s="97"/>
    </row>
    <row r="40" spans="1:8" ht="52.5" customHeight="1">
      <c r="A40" s="264" t="s">
        <v>85</v>
      </c>
      <c r="B40" s="265"/>
      <c r="C40" s="265" t="s">
        <v>86</v>
      </c>
      <c r="D40" s="265"/>
      <c r="E40" s="265" t="s">
        <v>87</v>
      </c>
      <c r="F40" s="266"/>
      <c r="H40" s="98">
        <f>F38-B38</f>
        <v>0</v>
      </c>
    </row>
    <row r="41" spans="1:6" ht="21.75" customHeight="1">
      <c r="A41" s="264" t="s">
        <v>88</v>
      </c>
      <c r="B41" s="265"/>
      <c r="C41" s="265" t="s">
        <v>89</v>
      </c>
      <c r="D41" s="265"/>
      <c r="E41" s="265" t="s">
        <v>92</v>
      </c>
      <c r="F41" s="266"/>
    </row>
    <row r="42" spans="1:6" ht="21.75" customHeight="1">
      <c r="A42" s="264" t="s">
        <v>170</v>
      </c>
      <c r="B42" s="265"/>
      <c r="C42" s="265" t="s">
        <v>90</v>
      </c>
      <c r="D42" s="265"/>
      <c r="E42" s="265" t="s">
        <v>91</v>
      </c>
      <c r="F42" s="266"/>
    </row>
    <row r="43" spans="1:6" ht="23.25">
      <c r="A43" s="99"/>
      <c r="B43" s="100"/>
      <c r="C43" s="100"/>
      <c r="D43" s="101"/>
      <c r="E43" s="267"/>
      <c r="F43" s="268"/>
    </row>
    <row r="44" spans="4:8" ht="23.25">
      <c r="D44" s="83"/>
      <c r="H44" s="103"/>
    </row>
  </sheetData>
  <sheetProtection/>
  <mergeCells count="16">
    <mergeCell ref="C38:D38"/>
    <mergeCell ref="A1:B1"/>
    <mergeCell ref="D1:D2"/>
    <mergeCell ref="C34:D34"/>
    <mergeCell ref="C35:D35"/>
    <mergeCell ref="C37:D37"/>
    <mergeCell ref="A42:B42"/>
    <mergeCell ref="C42:D42"/>
    <mergeCell ref="E42:F42"/>
    <mergeCell ref="E43:F43"/>
    <mergeCell ref="A40:B40"/>
    <mergeCell ref="C40:D40"/>
    <mergeCell ref="E40:F40"/>
    <mergeCell ref="A41:B41"/>
    <mergeCell ref="C41:D41"/>
    <mergeCell ref="E41:F41"/>
  </mergeCells>
  <printOptions/>
  <pageMargins left="0.3937007874015748" right="0.15748031496062992" top="0.38" bottom="0.1968503937007874" header="0.1968503937007874" footer="0.1574803149606299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58"/>
  <sheetViews>
    <sheetView zoomScalePageLayoutView="0" workbookViewId="0" topLeftCell="A43">
      <selection activeCell="A4" sqref="A4:F4"/>
    </sheetView>
  </sheetViews>
  <sheetFormatPr defaultColWidth="9.140625" defaultRowHeight="12.75"/>
  <cols>
    <col min="1" max="1" width="4.140625" style="2" customWidth="1"/>
    <col min="2" max="5" width="9.140625" style="2" customWidth="1"/>
    <col min="6" max="6" width="11.28125" style="2" customWidth="1"/>
    <col min="7" max="7" width="9.7109375" style="180" customWidth="1"/>
    <col min="8" max="8" width="17.57421875" style="181" customWidth="1"/>
    <col min="9" max="13" width="14.57421875" style="181" customWidth="1"/>
    <col min="14" max="14" width="17.57421875" style="183" customWidth="1"/>
    <col min="15" max="48" width="9.140625" style="96" customWidth="1"/>
    <col min="49" max="16384" width="9.140625" style="2" customWidth="1"/>
  </cols>
  <sheetData>
    <row r="1" spans="1:48" s="135" customFormat="1" ht="26.25">
      <c r="A1" s="280" t="s">
        <v>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1:48" s="135" customFormat="1" ht="26.25">
      <c r="A2" s="280" t="s">
        <v>99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</row>
    <row r="3" spans="1:48" s="135" customFormat="1" ht="26.25">
      <c r="A3" s="281" t="s">
        <v>169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</row>
    <row r="4" spans="1:48" s="94" customFormat="1" ht="23.25">
      <c r="A4" s="282"/>
      <c r="B4" s="283"/>
      <c r="C4" s="283"/>
      <c r="D4" s="283"/>
      <c r="E4" s="283"/>
      <c r="F4" s="284"/>
      <c r="G4" s="136" t="s">
        <v>100</v>
      </c>
      <c r="H4" s="137" t="s">
        <v>7</v>
      </c>
      <c r="I4" s="187">
        <v>238414</v>
      </c>
      <c r="J4" s="187">
        <v>238445</v>
      </c>
      <c r="K4" s="187">
        <v>238475</v>
      </c>
      <c r="L4" s="187">
        <v>238506</v>
      </c>
      <c r="M4" s="187">
        <v>238537</v>
      </c>
      <c r="N4" s="137" t="s">
        <v>101</v>
      </c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s="94" customFormat="1" ht="23.25">
      <c r="A5" s="139" t="s">
        <v>27</v>
      </c>
      <c r="B5" s="140"/>
      <c r="C5" s="140"/>
      <c r="D5" s="140"/>
      <c r="E5" s="140"/>
      <c r="F5" s="141"/>
      <c r="G5" s="142"/>
      <c r="H5" s="143"/>
      <c r="I5" s="143"/>
      <c r="J5" s="143"/>
      <c r="K5" s="143"/>
      <c r="L5" s="143"/>
      <c r="M5" s="143" t="s">
        <v>13</v>
      </c>
      <c r="N5" s="143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</row>
    <row r="6" spans="1:48" s="94" customFormat="1" ht="23.25">
      <c r="A6" s="144"/>
      <c r="B6" s="145" t="s">
        <v>102</v>
      </c>
      <c r="C6" s="112"/>
      <c r="D6" s="112"/>
      <c r="E6" s="112"/>
      <c r="F6" s="146"/>
      <c r="G6" s="147"/>
      <c r="H6" s="148"/>
      <c r="I6" s="148"/>
      <c r="J6" s="148"/>
      <c r="K6" s="148"/>
      <c r="L6" s="148"/>
      <c r="M6" s="148"/>
      <c r="N6" s="14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</row>
    <row r="7" spans="1:14" ht="23.25">
      <c r="A7" s="149"/>
      <c r="B7" s="150" t="s">
        <v>103</v>
      </c>
      <c r="C7" s="151"/>
      <c r="D7" s="151"/>
      <c r="E7" s="151"/>
      <c r="F7" s="152"/>
      <c r="G7" s="54" t="s">
        <v>104</v>
      </c>
      <c r="H7" s="153"/>
      <c r="I7" s="153"/>
      <c r="J7" s="153"/>
      <c r="K7" s="153"/>
      <c r="L7" s="153"/>
      <c r="M7" s="153"/>
      <c r="N7" s="154"/>
    </row>
    <row r="8" spans="1:14" ht="23.25">
      <c r="A8" s="155"/>
      <c r="B8" s="156" t="s">
        <v>105</v>
      </c>
      <c r="C8" s="157"/>
      <c r="D8" s="157"/>
      <c r="E8" s="157"/>
      <c r="F8" s="158"/>
      <c r="G8" s="86" t="s">
        <v>106</v>
      </c>
      <c r="H8" s="159"/>
      <c r="I8" s="159"/>
      <c r="J8" s="159"/>
      <c r="K8" s="159"/>
      <c r="L8" s="159"/>
      <c r="M8" s="159"/>
      <c r="N8" s="160"/>
    </row>
    <row r="9" spans="1:14" ht="23.25">
      <c r="A9" s="155"/>
      <c r="B9" s="157" t="s">
        <v>107</v>
      </c>
      <c r="C9" s="156"/>
      <c r="D9" s="156"/>
      <c r="E9" s="156"/>
      <c r="F9" s="161"/>
      <c r="G9" s="86" t="s">
        <v>108</v>
      </c>
      <c r="H9" s="159"/>
      <c r="I9" s="159"/>
      <c r="J9" s="159"/>
      <c r="K9" s="159"/>
      <c r="L9" s="159"/>
      <c r="M9" s="159"/>
      <c r="N9" s="160"/>
    </row>
    <row r="10" spans="1:14" ht="23.25">
      <c r="A10" s="155"/>
      <c r="B10" s="157" t="s">
        <v>109</v>
      </c>
      <c r="C10" s="156"/>
      <c r="D10" s="156"/>
      <c r="E10" s="156"/>
      <c r="F10" s="161"/>
      <c r="G10" s="86" t="s">
        <v>110</v>
      </c>
      <c r="H10" s="162"/>
      <c r="I10" s="162"/>
      <c r="J10" s="162"/>
      <c r="K10" s="162"/>
      <c r="L10" s="162"/>
      <c r="M10" s="162"/>
      <c r="N10" s="163"/>
    </row>
    <row r="11" spans="1:62" s="96" customFormat="1" ht="23.25">
      <c r="A11" s="155"/>
      <c r="B11" s="164" t="s">
        <v>111</v>
      </c>
      <c r="C11" s="164"/>
      <c r="D11" s="164"/>
      <c r="E11" s="164"/>
      <c r="F11" s="55"/>
      <c r="G11" s="86" t="s">
        <v>112</v>
      </c>
      <c r="H11" s="159"/>
      <c r="I11" s="159"/>
      <c r="J11" s="159"/>
      <c r="K11" s="159"/>
      <c r="L11" s="159"/>
      <c r="M11" s="159"/>
      <c r="N11" s="160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48" s="7" customFormat="1" ht="23.25">
      <c r="A12" s="165"/>
      <c r="B12" s="285" t="s">
        <v>113</v>
      </c>
      <c r="C12" s="285"/>
      <c r="D12" s="285"/>
      <c r="E12" s="285"/>
      <c r="F12" s="275"/>
      <c r="G12" s="132"/>
      <c r="H12" s="166">
        <f>SUM(H7:H11)</f>
        <v>0</v>
      </c>
      <c r="I12" s="166"/>
      <c r="J12" s="166"/>
      <c r="K12" s="166"/>
      <c r="L12" s="166"/>
      <c r="M12" s="166"/>
      <c r="N12" s="166">
        <f>SUM(N7:N11)</f>
        <v>0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</row>
    <row r="13" spans="1:48" s="94" customFormat="1" ht="23.25">
      <c r="A13" s="167"/>
      <c r="B13" s="168" t="s">
        <v>114</v>
      </c>
      <c r="C13" s="169"/>
      <c r="D13" s="169"/>
      <c r="E13" s="169"/>
      <c r="F13" s="170"/>
      <c r="G13" s="171"/>
      <c r="H13" s="172"/>
      <c r="I13" s="172"/>
      <c r="J13" s="172"/>
      <c r="K13" s="172"/>
      <c r="L13" s="172"/>
      <c r="M13" s="172"/>
      <c r="N13" s="172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1:14" ht="23.25">
      <c r="A14" s="149"/>
      <c r="B14" s="151" t="s">
        <v>115</v>
      </c>
      <c r="C14" s="150"/>
      <c r="D14" s="150"/>
      <c r="E14" s="150"/>
      <c r="F14" s="173"/>
      <c r="G14" s="54" t="s">
        <v>116</v>
      </c>
      <c r="H14" s="153"/>
      <c r="I14" s="153"/>
      <c r="J14" s="153"/>
      <c r="K14" s="153"/>
      <c r="L14" s="153"/>
      <c r="M14" s="153"/>
      <c r="N14" s="174"/>
    </row>
    <row r="15" spans="1:14" ht="23.25">
      <c r="A15" s="155"/>
      <c r="B15" s="157" t="s">
        <v>117</v>
      </c>
      <c r="C15" s="156"/>
      <c r="D15" s="156"/>
      <c r="E15" s="156"/>
      <c r="F15" s="161"/>
      <c r="G15" s="86" t="s">
        <v>118</v>
      </c>
      <c r="H15" s="159"/>
      <c r="I15" s="159"/>
      <c r="J15" s="159"/>
      <c r="K15" s="159"/>
      <c r="L15" s="159"/>
      <c r="M15" s="159"/>
      <c r="N15" s="160"/>
    </row>
    <row r="16" spans="1:14" ht="23.25">
      <c r="A16" s="155"/>
      <c r="B16" s="157" t="s">
        <v>119</v>
      </c>
      <c r="C16" s="157"/>
      <c r="D16" s="157"/>
      <c r="E16" s="157"/>
      <c r="F16" s="158"/>
      <c r="G16" s="86" t="s">
        <v>120</v>
      </c>
      <c r="H16" s="159"/>
      <c r="I16" s="159"/>
      <c r="J16" s="159"/>
      <c r="K16" s="159"/>
      <c r="L16" s="159"/>
      <c r="M16" s="159"/>
      <c r="N16" s="160"/>
    </row>
    <row r="17" spans="1:14" ht="23.25">
      <c r="A17" s="155"/>
      <c r="B17" s="157" t="s">
        <v>121</v>
      </c>
      <c r="C17" s="157"/>
      <c r="D17" s="157"/>
      <c r="E17" s="157"/>
      <c r="F17" s="158"/>
      <c r="G17" s="86" t="s">
        <v>122</v>
      </c>
      <c r="H17" s="159"/>
      <c r="I17" s="159"/>
      <c r="J17" s="159"/>
      <c r="K17" s="159"/>
      <c r="L17" s="159"/>
      <c r="M17" s="159"/>
      <c r="N17" s="160"/>
    </row>
    <row r="18" spans="1:14" ht="23.25">
      <c r="A18" s="155"/>
      <c r="B18" s="157" t="s">
        <v>123</v>
      </c>
      <c r="C18" s="157"/>
      <c r="D18" s="157"/>
      <c r="E18" s="157"/>
      <c r="F18" s="158"/>
      <c r="G18" s="86" t="s">
        <v>124</v>
      </c>
      <c r="H18" s="159"/>
      <c r="I18" s="159"/>
      <c r="J18" s="159"/>
      <c r="K18" s="159"/>
      <c r="L18" s="159"/>
      <c r="M18" s="159"/>
      <c r="N18" s="160"/>
    </row>
    <row r="19" spans="1:14" ht="23.25">
      <c r="A19" s="155"/>
      <c r="B19" s="157" t="s">
        <v>125</v>
      </c>
      <c r="C19" s="157"/>
      <c r="D19" s="157"/>
      <c r="E19" s="157"/>
      <c r="F19" s="158"/>
      <c r="G19" s="86" t="s">
        <v>126</v>
      </c>
      <c r="H19" s="159"/>
      <c r="I19" s="159"/>
      <c r="J19" s="159"/>
      <c r="K19" s="159"/>
      <c r="L19" s="159"/>
      <c r="M19" s="159"/>
      <c r="N19" s="160"/>
    </row>
    <row r="20" spans="1:14" ht="23.25">
      <c r="A20" s="155"/>
      <c r="B20" s="157" t="s">
        <v>127</v>
      </c>
      <c r="C20" s="157"/>
      <c r="D20" s="157"/>
      <c r="E20" s="157"/>
      <c r="F20" s="158"/>
      <c r="G20" s="86" t="s">
        <v>128</v>
      </c>
      <c r="H20" s="159"/>
      <c r="I20" s="159"/>
      <c r="J20" s="159"/>
      <c r="K20" s="159"/>
      <c r="L20" s="159"/>
      <c r="M20" s="159"/>
      <c r="N20" s="160"/>
    </row>
    <row r="21" spans="1:62" s="96" customFormat="1" ht="23.25">
      <c r="A21" s="155"/>
      <c r="B21" s="164" t="s">
        <v>129</v>
      </c>
      <c r="C21" s="164"/>
      <c r="D21" s="164"/>
      <c r="E21" s="164"/>
      <c r="F21" s="55"/>
      <c r="G21" s="86" t="s">
        <v>33</v>
      </c>
      <c r="H21" s="159"/>
      <c r="I21" s="159"/>
      <c r="J21" s="159"/>
      <c r="K21" s="159"/>
      <c r="L21" s="159"/>
      <c r="M21" s="159"/>
      <c r="N21" s="160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48" s="7" customFormat="1" ht="23.25">
      <c r="A22" s="165"/>
      <c r="B22" s="285" t="s">
        <v>113</v>
      </c>
      <c r="C22" s="285"/>
      <c r="D22" s="285"/>
      <c r="E22" s="285"/>
      <c r="F22" s="275"/>
      <c r="G22" s="132"/>
      <c r="H22" s="166">
        <f>SUM(H14:H21)</f>
        <v>0</v>
      </c>
      <c r="I22" s="166"/>
      <c r="J22" s="166"/>
      <c r="K22" s="166"/>
      <c r="L22" s="166"/>
      <c r="M22" s="166"/>
      <c r="N22" s="166">
        <f>SUM(N14:N21)</f>
        <v>0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</row>
    <row r="23" spans="1:48" s="94" customFormat="1" ht="23.25">
      <c r="A23" s="167"/>
      <c r="B23" s="168" t="s">
        <v>130</v>
      </c>
      <c r="C23" s="169"/>
      <c r="D23" s="169"/>
      <c r="E23" s="169"/>
      <c r="F23" s="170"/>
      <c r="G23" s="171"/>
      <c r="H23" s="172"/>
      <c r="I23" s="172"/>
      <c r="J23" s="172"/>
      <c r="K23" s="172"/>
      <c r="L23" s="172"/>
      <c r="M23" s="172"/>
      <c r="N23" s="172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</row>
    <row r="24" spans="1:14" ht="23.25">
      <c r="A24" s="155"/>
      <c r="B24" s="157" t="s">
        <v>131</v>
      </c>
      <c r="C24" s="157"/>
      <c r="D24" s="157"/>
      <c r="E24" s="157"/>
      <c r="F24" s="158"/>
      <c r="G24" s="86" t="s">
        <v>132</v>
      </c>
      <c r="H24" s="159"/>
      <c r="I24" s="159"/>
      <c r="J24" s="159"/>
      <c r="K24" s="159"/>
      <c r="L24" s="159"/>
      <c r="M24" s="159"/>
      <c r="N24" s="160"/>
    </row>
    <row r="25" spans="1:62" s="96" customFormat="1" ht="23.25">
      <c r="A25" s="155"/>
      <c r="B25" s="157" t="s">
        <v>133</v>
      </c>
      <c r="C25" s="157"/>
      <c r="D25" s="157"/>
      <c r="E25" s="157"/>
      <c r="F25" s="158"/>
      <c r="G25" s="86" t="s">
        <v>134</v>
      </c>
      <c r="H25" s="159"/>
      <c r="I25" s="159"/>
      <c r="J25" s="159"/>
      <c r="K25" s="159"/>
      <c r="L25" s="159"/>
      <c r="M25" s="159"/>
      <c r="N25" s="160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48" s="7" customFormat="1" ht="23.25">
      <c r="A26" s="165"/>
      <c r="B26" s="285" t="s">
        <v>113</v>
      </c>
      <c r="C26" s="285"/>
      <c r="D26" s="285"/>
      <c r="E26" s="285"/>
      <c r="F26" s="275"/>
      <c r="G26" s="132"/>
      <c r="H26" s="166">
        <f>SUM(H24:H25)</f>
        <v>0</v>
      </c>
      <c r="I26" s="166"/>
      <c r="J26" s="166"/>
      <c r="K26" s="166"/>
      <c r="L26" s="166"/>
      <c r="M26" s="166"/>
      <c r="N26" s="166">
        <f>SUM(N24:N25)</f>
        <v>0</v>
      </c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</row>
    <row r="27" spans="1:48" s="94" customFormat="1" ht="23.25">
      <c r="A27" s="167"/>
      <c r="B27" s="168" t="s">
        <v>135</v>
      </c>
      <c r="C27" s="169"/>
      <c r="D27" s="169"/>
      <c r="E27" s="169"/>
      <c r="F27" s="170"/>
      <c r="G27" s="171"/>
      <c r="H27" s="172"/>
      <c r="I27" s="172"/>
      <c r="J27" s="172"/>
      <c r="K27" s="172"/>
      <c r="L27" s="172"/>
      <c r="M27" s="172"/>
      <c r="N27" s="172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</row>
    <row r="28" spans="1:62" s="96" customFormat="1" ht="23.25">
      <c r="A28" s="155"/>
      <c r="B28" s="164" t="s">
        <v>136</v>
      </c>
      <c r="C28" s="164"/>
      <c r="D28" s="164"/>
      <c r="E28" s="164"/>
      <c r="F28" s="55"/>
      <c r="G28" s="86" t="s">
        <v>137</v>
      </c>
      <c r="H28" s="159"/>
      <c r="I28" s="159"/>
      <c r="J28" s="159"/>
      <c r="K28" s="159"/>
      <c r="L28" s="159"/>
      <c r="M28" s="159"/>
      <c r="N28" s="160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s="96" customFormat="1" ht="23.25">
      <c r="A29" s="155"/>
      <c r="B29" s="164" t="s">
        <v>138</v>
      </c>
      <c r="C29" s="164"/>
      <c r="D29" s="164"/>
      <c r="E29" s="164"/>
      <c r="F29" s="55"/>
      <c r="G29" s="86" t="s">
        <v>139</v>
      </c>
      <c r="H29" s="159"/>
      <c r="I29" s="159"/>
      <c r="J29" s="159"/>
      <c r="K29" s="159"/>
      <c r="L29" s="159"/>
      <c r="M29" s="159"/>
      <c r="N29" s="160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s="96" customFormat="1" ht="23.25">
      <c r="A30" s="155"/>
      <c r="B30" s="164" t="s">
        <v>140</v>
      </c>
      <c r="C30" s="164"/>
      <c r="D30" s="164"/>
      <c r="E30" s="164"/>
      <c r="F30" s="55"/>
      <c r="G30" s="86" t="s">
        <v>141</v>
      </c>
      <c r="H30" s="159"/>
      <c r="I30" s="159"/>
      <c r="J30" s="159"/>
      <c r="K30" s="159"/>
      <c r="L30" s="159"/>
      <c r="M30" s="159"/>
      <c r="N30" s="160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48" s="7" customFormat="1" ht="23.25">
      <c r="A31" s="165"/>
      <c r="B31" s="285" t="s">
        <v>113</v>
      </c>
      <c r="C31" s="285"/>
      <c r="D31" s="285"/>
      <c r="E31" s="285"/>
      <c r="F31" s="275"/>
      <c r="G31" s="132"/>
      <c r="H31" s="166">
        <f>SUM(H28:H30)</f>
        <v>0</v>
      </c>
      <c r="I31" s="166"/>
      <c r="J31" s="166"/>
      <c r="K31" s="166"/>
      <c r="L31" s="166"/>
      <c r="M31" s="166"/>
      <c r="N31" s="166">
        <f>SUM(N28:N30)</f>
        <v>0</v>
      </c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</row>
    <row r="32" spans="1:48" s="94" customFormat="1" ht="23.25">
      <c r="A32" s="175" t="s">
        <v>142</v>
      </c>
      <c r="B32" s="112"/>
      <c r="C32" s="112"/>
      <c r="D32" s="112"/>
      <c r="E32" s="112"/>
      <c r="F32" s="146"/>
      <c r="G32" s="147"/>
      <c r="H32" s="143"/>
      <c r="I32" s="143"/>
      <c r="J32" s="143"/>
      <c r="K32" s="143"/>
      <c r="L32" s="143"/>
      <c r="M32" s="143"/>
      <c r="N32" s="143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</row>
    <row r="33" spans="1:48" s="94" customFormat="1" ht="23.25">
      <c r="A33" s="144"/>
      <c r="B33" s="145" t="s">
        <v>143</v>
      </c>
      <c r="C33" s="112"/>
      <c r="D33" s="112"/>
      <c r="E33" s="112"/>
      <c r="F33" s="146"/>
      <c r="G33" s="147"/>
      <c r="H33" s="148"/>
      <c r="I33" s="148"/>
      <c r="J33" s="148"/>
      <c r="K33" s="148"/>
      <c r="L33" s="148"/>
      <c r="M33" s="148"/>
      <c r="N33" s="14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</row>
    <row r="34" spans="1:62" s="96" customFormat="1" ht="23.25">
      <c r="A34" s="155"/>
      <c r="B34" s="164" t="s">
        <v>144</v>
      </c>
      <c r="C34" s="164"/>
      <c r="D34" s="164"/>
      <c r="E34" s="164"/>
      <c r="F34" s="55"/>
      <c r="G34" s="86" t="s">
        <v>145</v>
      </c>
      <c r="H34" s="159"/>
      <c r="I34" s="159"/>
      <c r="J34" s="159"/>
      <c r="K34" s="159"/>
      <c r="L34" s="159"/>
      <c r="M34" s="159"/>
      <c r="N34" s="160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s="96" customFormat="1" ht="23.25">
      <c r="A35" s="155"/>
      <c r="B35" s="164" t="s">
        <v>146</v>
      </c>
      <c r="C35" s="164"/>
      <c r="D35" s="164"/>
      <c r="E35" s="164"/>
      <c r="F35" s="55"/>
      <c r="G35" s="86" t="s">
        <v>145</v>
      </c>
      <c r="H35" s="159"/>
      <c r="I35" s="159"/>
      <c r="J35" s="159"/>
      <c r="K35" s="159"/>
      <c r="L35" s="159"/>
      <c r="M35" s="159"/>
      <c r="N35" s="160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s="96" customFormat="1" ht="23.25">
      <c r="A36" s="155"/>
      <c r="B36" s="164" t="s">
        <v>147</v>
      </c>
      <c r="C36" s="164"/>
      <c r="D36" s="164"/>
      <c r="E36" s="164"/>
      <c r="F36" s="55"/>
      <c r="G36" s="86" t="s">
        <v>148</v>
      </c>
      <c r="H36" s="159"/>
      <c r="I36" s="159"/>
      <c r="J36" s="159"/>
      <c r="K36" s="159"/>
      <c r="L36" s="159"/>
      <c r="M36" s="159"/>
      <c r="N36" s="160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s="96" customFormat="1" ht="23.25">
      <c r="A37" s="155"/>
      <c r="B37" s="164" t="s">
        <v>149</v>
      </c>
      <c r="C37" s="164"/>
      <c r="D37" s="164"/>
      <c r="E37" s="164"/>
      <c r="F37" s="55"/>
      <c r="G37" s="86" t="s">
        <v>150</v>
      </c>
      <c r="H37" s="159"/>
      <c r="I37" s="159"/>
      <c r="J37" s="159"/>
      <c r="K37" s="159"/>
      <c r="L37" s="159"/>
      <c r="M37" s="159"/>
      <c r="N37" s="160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s="96" customFormat="1" ht="23.25">
      <c r="A38" s="155"/>
      <c r="B38" s="164" t="s">
        <v>151</v>
      </c>
      <c r="C38" s="164"/>
      <c r="D38" s="164"/>
      <c r="E38" s="164"/>
      <c r="F38" s="55"/>
      <c r="G38" s="86" t="s">
        <v>152</v>
      </c>
      <c r="H38" s="159"/>
      <c r="I38" s="159"/>
      <c r="J38" s="159"/>
      <c r="K38" s="159"/>
      <c r="L38" s="159"/>
      <c r="M38" s="159"/>
      <c r="N38" s="160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s="96" customFormat="1" ht="23.25">
      <c r="A39" s="155"/>
      <c r="B39" s="164" t="s">
        <v>153</v>
      </c>
      <c r="C39" s="164"/>
      <c r="D39" s="164"/>
      <c r="E39" s="164"/>
      <c r="F39" s="55"/>
      <c r="G39" s="86" t="s">
        <v>154</v>
      </c>
      <c r="H39" s="159"/>
      <c r="I39" s="159"/>
      <c r="J39" s="159"/>
      <c r="K39" s="159"/>
      <c r="L39" s="159"/>
      <c r="M39" s="159"/>
      <c r="N39" s="160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s="96" customFormat="1" ht="23.25">
      <c r="A40" s="155"/>
      <c r="B40" s="164" t="s">
        <v>155</v>
      </c>
      <c r="C40" s="164"/>
      <c r="D40" s="164"/>
      <c r="E40" s="164"/>
      <c r="F40" s="55"/>
      <c r="G40" s="86" t="s">
        <v>156</v>
      </c>
      <c r="H40" s="159"/>
      <c r="I40" s="159"/>
      <c r="J40" s="159"/>
      <c r="K40" s="159"/>
      <c r="L40" s="159"/>
      <c r="M40" s="159"/>
      <c r="N40" s="160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s="96" customFormat="1" ht="23.25">
      <c r="A41" s="155"/>
      <c r="B41" s="164" t="s">
        <v>157</v>
      </c>
      <c r="C41" s="164"/>
      <c r="D41" s="164"/>
      <c r="E41" s="164"/>
      <c r="F41" s="55"/>
      <c r="G41" s="86" t="s">
        <v>158</v>
      </c>
      <c r="H41" s="159"/>
      <c r="I41" s="159"/>
      <c r="J41" s="159"/>
      <c r="K41" s="159"/>
      <c r="L41" s="159"/>
      <c r="M41" s="159"/>
      <c r="N41" s="160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s="96" customFormat="1" ht="23.25">
      <c r="A42" s="155"/>
      <c r="B42" s="164" t="s">
        <v>159</v>
      </c>
      <c r="C42" s="164"/>
      <c r="D42" s="164"/>
      <c r="E42" s="164"/>
      <c r="F42" s="55"/>
      <c r="G42" s="86" t="s">
        <v>160</v>
      </c>
      <c r="H42" s="159"/>
      <c r="I42" s="159"/>
      <c r="J42" s="159"/>
      <c r="K42" s="159"/>
      <c r="L42" s="159"/>
      <c r="M42" s="159"/>
      <c r="N42" s="160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48" s="7" customFormat="1" ht="23.25">
      <c r="A43" s="165"/>
      <c r="B43" s="285" t="s">
        <v>113</v>
      </c>
      <c r="C43" s="285"/>
      <c r="D43" s="285"/>
      <c r="E43" s="285"/>
      <c r="F43" s="275"/>
      <c r="G43" s="132"/>
      <c r="H43" s="166">
        <f>SUM(H34:H42)</f>
        <v>0</v>
      </c>
      <c r="I43" s="166"/>
      <c r="J43" s="166"/>
      <c r="K43" s="166"/>
      <c r="L43" s="166"/>
      <c r="M43" s="166"/>
      <c r="N43" s="166">
        <f>SUM(N34:N42)</f>
        <v>0</v>
      </c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48" s="94" customFormat="1" ht="23.25">
      <c r="A44" s="175" t="s">
        <v>161</v>
      </c>
      <c r="B44" s="112"/>
      <c r="C44" s="112"/>
      <c r="D44" s="112"/>
      <c r="E44" s="112"/>
      <c r="F44" s="146"/>
      <c r="G44" s="147"/>
      <c r="H44" s="143"/>
      <c r="I44" s="143"/>
      <c r="J44" s="143"/>
      <c r="K44" s="143"/>
      <c r="L44" s="143"/>
      <c r="M44" s="143"/>
      <c r="N44" s="143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</row>
    <row r="45" spans="1:48" s="94" customFormat="1" ht="23.25">
      <c r="A45" s="144"/>
      <c r="B45" s="145" t="s">
        <v>162</v>
      </c>
      <c r="C45" s="112"/>
      <c r="D45" s="112"/>
      <c r="E45" s="112"/>
      <c r="F45" s="146"/>
      <c r="G45" s="147"/>
      <c r="H45" s="148"/>
      <c r="I45" s="148"/>
      <c r="J45" s="148"/>
      <c r="K45" s="148"/>
      <c r="L45" s="148"/>
      <c r="M45" s="148"/>
      <c r="N45" s="14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</row>
    <row r="46" spans="1:62" s="96" customFormat="1" ht="23.25">
      <c r="A46" s="155"/>
      <c r="B46" s="164" t="s">
        <v>163</v>
      </c>
      <c r="C46" s="164"/>
      <c r="D46" s="164"/>
      <c r="E46" s="164"/>
      <c r="F46" s="55"/>
      <c r="G46" s="86" t="s">
        <v>164</v>
      </c>
      <c r="H46" s="159"/>
      <c r="I46" s="159"/>
      <c r="J46" s="159"/>
      <c r="K46" s="159"/>
      <c r="L46" s="159"/>
      <c r="M46" s="159"/>
      <c r="N46" s="160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48" s="7" customFormat="1" ht="23.25">
      <c r="A47" s="165"/>
      <c r="B47" s="285" t="s">
        <v>113</v>
      </c>
      <c r="C47" s="285"/>
      <c r="D47" s="285"/>
      <c r="E47" s="285"/>
      <c r="F47" s="275"/>
      <c r="G47" s="132"/>
      <c r="H47" s="166">
        <f>SUM(H46)</f>
        <v>0</v>
      </c>
      <c r="I47" s="166"/>
      <c r="J47" s="166"/>
      <c r="K47" s="166"/>
      <c r="L47" s="166"/>
      <c r="M47" s="166"/>
      <c r="N47" s="166">
        <f>SUM(N46)</f>
        <v>0</v>
      </c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</row>
    <row r="48" spans="1:48" s="94" customFormat="1" ht="23.25">
      <c r="A48" s="175" t="s">
        <v>165</v>
      </c>
      <c r="B48" s="112"/>
      <c r="C48" s="112"/>
      <c r="D48" s="112"/>
      <c r="E48" s="112"/>
      <c r="F48" s="146"/>
      <c r="G48" s="147"/>
      <c r="H48" s="143"/>
      <c r="I48" s="143"/>
      <c r="J48" s="143"/>
      <c r="K48" s="143"/>
      <c r="L48" s="143"/>
      <c r="M48" s="143"/>
      <c r="N48" s="143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</row>
    <row r="49" spans="1:48" s="94" customFormat="1" ht="23.25">
      <c r="A49" s="144"/>
      <c r="B49" s="145" t="s">
        <v>166</v>
      </c>
      <c r="C49" s="112"/>
      <c r="D49" s="112"/>
      <c r="E49" s="112"/>
      <c r="F49" s="146"/>
      <c r="G49" s="147"/>
      <c r="H49" s="148"/>
      <c r="I49" s="148"/>
      <c r="J49" s="148"/>
      <c r="K49" s="148"/>
      <c r="L49" s="148"/>
      <c r="M49" s="148"/>
      <c r="N49" s="14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</row>
    <row r="50" spans="1:17" ht="23.25">
      <c r="A50" s="155"/>
      <c r="B50" s="113" t="s">
        <v>95</v>
      </c>
      <c r="C50" s="164"/>
      <c r="D50" s="164"/>
      <c r="E50" s="164"/>
      <c r="F50" s="55"/>
      <c r="G50" s="86"/>
      <c r="H50" s="159"/>
      <c r="I50" s="159"/>
      <c r="J50" s="159"/>
      <c r="K50" s="159"/>
      <c r="L50" s="159"/>
      <c r="M50" s="159"/>
      <c r="N50" s="160"/>
      <c r="Q50" s="96" t="s">
        <v>13</v>
      </c>
    </row>
    <row r="51" spans="1:14" ht="23.25">
      <c r="A51" s="155"/>
      <c r="B51" s="145" t="s">
        <v>167</v>
      </c>
      <c r="C51" s="164"/>
      <c r="D51" s="164"/>
      <c r="E51" s="164"/>
      <c r="F51" s="55"/>
      <c r="G51" s="86"/>
      <c r="H51" s="159"/>
      <c r="I51" s="159"/>
      <c r="J51" s="159"/>
      <c r="K51" s="159"/>
      <c r="L51" s="159"/>
      <c r="M51" s="159"/>
      <c r="N51" s="160"/>
    </row>
    <row r="52" spans="1:14" ht="23.25">
      <c r="A52" s="155"/>
      <c r="B52" s="113" t="s">
        <v>96</v>
      </c>
      <c r="C52" s="164"/>
      <c r="D52" s="164"/>
      <c r="E52" s="164"/>
      <c r="F52" s="55"/>
      <c r="G52" s="86"/>
      <c r="H52" s="159"/>
      <c r="I52" s="159"/>
      <c r="J52" s="159"/>
      <c r="K52" s="159"/>
      <c r="L52" s="159"/>
      <c r="M52" s="159"/>
      <c r="N52" s="160"/>
    </row>
    <row r="53" spans="1:48" s="7" customFormat="1" ht="23.25">
      <c r="A53" s="176"/>
      <c r="B53" s="286" t="s">
        <v>113</v>
      </c>
      <c r="C53" s="286"/>
      <c r="D53" s="286"/>
      <c r="E53" s="286"/>
      <c r="F53" s="287"/>
      <c r="G53" s="177"/>
      <c r="H53" s="166">
        <f>SUM(H50:H52)</f>
        <v>0</v>
      </c>
      <c r="I53" s="166"/>
      <c r="J53" s="166"/>
      <c r="K53" s="166"/>
      <c r="L53" s="166"/>
      <c r="M53" s="166"/>
      <c r="N53" s="166">
        <f>SUM(N50:N52)</f>
        <v>0</v>
      </c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</row>
    <row r="54" spans="1:48" s="135" customFormat="1" ht="32.25" customHeight="1" thickBot="1">
      <c r="A54" s="185"/>
      <c r="B54" s="288" t="s">
        <v>168</v>
      </c>
      <c r="C54" s="288"/>
      <c r="D54" s="288"/>
      <c r="E54" s="288"/>
      <c r="F54" s="289"/>
      <c r="G54" s="184"/>
      <c r="H54" s="186">
        <f>+H12+H22+H26+H31+H43+H47+H53</f>
        <v>0</v>
      </c>
      <c r="I54" s="186"/>
      <c r="J54" s="186"/>
      <c r="K54" s="186"/>
      <c r="L54" s="186"/>
      <c r="M54" s="186"/>
      <c r="N54" s="186">
        <f>+N12+N22+N26+N31+N43+N47+N53</f>
        <v>0</v>
      </c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</row>
    <row r="55" spans="4:14" ht="24" thickTop="1">
      <c r="D55" s="178"/>
      <c r="E55" s="178"/>
      <c r="F55" s="179"/>
      <c r="N55" s="182"/>
    </row>
    <row r="56" spans="4:14" ht="23.25">
      <c r="D56" s="178"/>
      <c r="E56" s="178"/>
      <c r="F56" s="179"/>
      <c r="N56" s="182"/>
    </row>
    <row r="57" spans="4:14" ht="23.25">
      <c r="D57" s="178"/>
      <c r="E57" s="178"/>
      <c r="F57" s="179"/>
      <c r="N57" s="182"/>
    </row>
    <row r="58" spans="4:14" ht="23.25">
      <c r="D58" s="178"/>
      <c r="E58" s="178"/>
      <c r="F58" s="179"/>
      <c r="N58" s="182"/>
    </row>
  </sheetData>
  <sheetProtection/>
  <mergeCells count="12">
    <mergeCell ref="B26:F26"/>
    <mergeCell ref="B31:F31"/>
    <mergeCell ref="B43:F43"/>
    <mergeCell ref="B47:F47"/>
    <mergeCell ref="B53:F53"/>
    <mergeCell ref="B54:F54"/>
    <mergeCell ref="A1:N1"/>
    <mergeCell ref="A2:N2"/>
    <mergeCell ref="A3:N3"/>
    <mergeCell ref="A4:F4"/>
    <mergeCell ref="B12:F12"/>
    <mergeCell ref="B22:F22"/>
  </mergeCells>
  <printOptions/>
  <pageMargins left="0.5" right="0.24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9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4.140625" style="211" customWidth="1"/>
    <col min="2" max="5" width="9.140625" style="211" customWidth="1"/>
    <col min="6" max="6" width="11.28125" style="211" customWidth="1"/>
    <col min="7" max="7" width="9.7109375" style="252" customWidth="1"/>
    <col min="8" max="8" width="17.57421875" style="181" customWidth="1"/>
    <col min="9" max="9" width="17.57421875" style="254" customWidth="1"/>
    <col min="10" max="10" width="9.140625" style="210" customWidth="1"/>
    <col min="11" max="11" width="12.7109375" style="210" bestFit="1" customWidth="1"/>
    <col min="12" max="43" width="9.140625" style="210" customWidth="1"/>
    <col min="44" max="16384" width="9.140625" style="211" customWidth="1"/>
  </cols>
  <sheetData>
    <row r="1" spans="1:43" s="189" customFormat="1" ht="26.25">
      <c r="A1" s="300" t="s">
        <v>1</v>
      </c>
      <c r="B1" s="300"/>
      <c r="C1" s="300"/>
      <c r="D1" s="300"/>
      <c r="E1" s="300"/>
      <c r="F1" s="300"/>
      <c r="G1" s="300"/>
      <c r="H1" s="300"/>
      <c r="I1" s="300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</row>
    <row r="2" spans="1:43" s="189" customFormat="1" ht="26.25">
      <c r="A2" s="300" t="s">
        <v>172</v>
      </c>
      <c r="B2" s="300"/>
      <c r="C2" s="300"/>
      <c r="D2" s="300"/>
      <c r="E2" s="300"/>
      <c r="F2" s="300"/>
      <c r="G2" s="300"/>
      <c r="H2" s="300"/>
      <c r="I2" s="300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</row>
    <row r="3" spans="1:43" s="189" customFormat="1" ht="26.25">
      <c r="A3" s="301" t="s">
        <v>171</v>
      </c>
      <c r="B3" s="301"/>
      <c r="C3" s="301"/>
      <c r="D3" s="301"/>
      <c r="E3" s="301"/>
      <c r="F3" s="301"/>
      <c r="G3" s="301"/>
      <c r="H3" s="301"/>
      <c r="I3" s="301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</row>
    <row r="4" spans="1:43" s="189" customFormat="1" ht="23.25">
      <c r="A4" s="302"/>
      <c r="B4" s="303"/>
      <c r="C4" s="303"/>
      <c r="D4" s="303"/>
      <c r="E4" s="303"/>
      <c r="F4" s="304"/>
      <c r="G4" s="190" t="s">
        <v>100</v>
      </c>
      <c r="H4" s="137" t="s">
        <v>7</v>
      </c>
      <c r="I4" s="259" t="s">
        <v>101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</row>
    <row r="5" spans="1:43" s="192" customFormat="1" ht="23.25">
      <c r="A5" s="193" t="s">
        <v>27</v>
      </c>
      <c r="B5" s="194"/>
      <c r="C5" s="194"/>
      <c r="D5" s="194"/>
      <c r="E5" s="194"/>
      <c r="F5" s="195"/>
      <c r="G5" s="196"/>
      <c r="H5" s="143"/>
      <c r="I5" s="197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</row>
    <row r="6" spans="1:43" s="192" customFormat="1" ht="23.25">
      <c r="A6" s="198"/>
      <c r="B6" s="199" t="s">
        <v>102</v>
      </c>
      <c r="C6" s="200"/>
      <c r="D6" s="200"/>
      <c r="E6" s="200"/>
      <c r="F6" s="201"/>
      <c r="G6" s="202"/>
      <c r="H6" s="148"/>
      <c r="I6" s="203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</row>
    <row r="7" spans="1:9" ht="23.25">
      <c r="A7" s="204"/>
      <c r="B7" s="205" t="s">
        <v>103</v>
      </c>
      <c r="C7" s="206"/>
      <c r="D7" s="206"/>
      <c r="E7" s="206"/>
      <c r="F7" s="207"/>
      <c r="G7" s="208" t="s">
        <v>104</v>
      </c>
      <c r="H7" s="153">
        <v>150000</v>
      </c>
      <c r="I7" s="209">
        <v>103563.32</v>
      </c>
    </row>
    <row r="8" spans="1:9" ht="23.25">
      <c r="A8" s="212"/>
      <c r="B8" s="213" t="s">
        <v>105</v>
      </c>
      <c r="C8" s="214"/>
      <c r="D8" s="214"/>
      <c r="E8" s="214"/>
      <c r="F8" s="215"/>
      <c r="G8" s="216" t="s">
        <v>106</v>
      </c>
      <c r="H8" s="153">
        <v>50000</v>
      </c>
      <c r="I8" s="209">
        <v>24285.23</v>
      </c>
    </row>
    <row r="9" spans="1:9" ht="23.25">
      <c r="A9" s="212"/>
      <c r="B9" s="214" t="s">
        <v>107</v>
      </c>
      <c r="C9" s="213"/>
      <c r="D9" s="213"/>
      <c r="E9" s="213"/>
      <c r="F9" s="217"/>
      <c r="G9" s="216" t="s">
        <v>108</v>
      </c>
      <c r="H9" s="153">
        <v>57000</v>
      </c>
      <c r="I9" s="209">
        <v>28263</v>
      </c>
    </row>
    <row r="10" spans="1:9" ht="23.25">
      <c r="A10" s="212"/>
      <c r="B10" s="214" t="s">
        <v>109</v>
      </c>
      <c r="C10" s="213"/>
      <c r="D10" s="213"/>
      <c r="E10" s="213"/>
      <c r="F10" s="217"/>
      <c r="G10" s="216" t="s">
        <v>110</v>
      </c>
      <c r="H10" s="153">
        <f>+'[4]หมายเหตุประกอบ 1'!H10</f>
        <v>0</v>
      </c>
      <c r="I10" s="209">
        <f>+'[4]หมายเหตุประกอบ 1'!N10</f>
        <v>0</v>
      </c>
    </row>
    <row r="11" spans="1:57" s="210" customFormat="1" ht="23.25">
      <c r="A11" s="212"/>
      <c r="B11" s="218" t="s">
        <v>173</v>
      </c>
      <c r="C11" s="218"/>
      <c r="D11" s="218"/>
      <c r="E11" s="218"/>
      <c r="F11" s="219"/>
      <c r="G11" s="216" t="s">
        <v>112</v>
      </c>
      <c r="H11" s="153">
        <v>440</v>
      </c>
      <c r="I11" s="209">
        <f>+'[4]หมายเหตุประกอบ 1'!N11</f>
        <v>0</v>
      </c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</row>
    <row r="12" spans="1:43" s="224" customFormat="1" ht="23.25">
      <c r="A12" s="220"/>
      <c r="B12" s="290" t="s">
        <v>113</v>
      </c>
      <c r="C12" s="290"/>
      <c r="D12" s="290"/>
      <c r="E12" s="290"/>
      <c r="F12" s="291"/>
      <c r="G12" s="221"/>
      <c r="H12" s="166">
        <f>SUM(H7:H11)</f>
        <v>257440</v>
      </c>
      <c r="I12" s="166">
        <f>SUM(I7:I11)</f>
        <v>156111.55</v>
      </c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</row>
    <row r="13" spans="1:43" s="192" customFormat="1" ht="23.25">
      <c r="A13" s="225"/>
      <c r="B13" s="226" t="s">
        <v>114</v>
      </c>
      <c r="C13" s="227"/>
      <c r="D13" s="227"/>
      <c r="E13" s="227"/>
      <c r="F13" s="228"/>
      <c r="G13" s="229"/>
      <c r="H13" s="172"/>
      <c r="I13" s="230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</row>
    <row r="14" spans="1:9" ht="23.25">
      <c r="A14" s="204"/>
      <c r="B14" s="206" t="s">
        <v>115</v>
      </c>
      <c r="C14" s="205"/>
      <c r="D14" s="205"/>
      <c r="E14" s="205"/>
      <c r="F14" s="231"/>
      <c r="G14" s="208" t="s">
        <v>116</v>
      </c>
      <c r="H14" s="153">
        <f>+'[4]หมายเหตุประกอบ 1'!H14</f>
        <v>0</v>
      </c>
      <c r="I14" s="209">
        <f>+'[4]หมายเหตุประกอบ 1'!N14</f>
        <v>0</v>
      </c>
    </row>
    <row r="15" spans="1:9" ht="23.25">
      <c r="A15" s="212"/>
      <c r="B15" s="214" t="s">
        <v>117</v>
      </c>
      <c r="C15" s="213"/>
      <c r="D15" s="213"/>
      <c r="E15" s="213"/>
      <c r="F15" s="217"/>
      <c r="G15" s="216" t="s">
        <v>118</v>
      </c>
      <c r="H15" s="153">
        <v>148460</v>
      </c>
      <c r="I15" s="209">
        <v>66723</v>
      </c>
    </row>
    <row r="16" spans="1:9" ht="23.25">
      <c r="A16" s="212"/>
      <c r="B16" s="214" t="s">
        <v>119</v>
      </c>
      <c r="C16" s="214"/>
      <c r="D16" s="214"/>
      <c r="E16" s="214"/>
      <c r="F16" s="215"/>
      <c r="G16" s="216" t="s">
        <v>120</v>
      </c>
      <c r="H16" s="153">
        <f>+'[4]หมายเหตุประกอบ 1'!H16</f>
        <v>0</v>
      </c>
      <c r="I16" s="209">
        <f>+'[4]หมายเหตุประกอบ 1'!N16</f>
        <v>0</v>
      </c>
    </row>
    <row r="17" spans="1:9" ht="23.25">
      <c r="A17" s="212"/>
      <c r="B17" s="214" t="s">
        <v>121</v>
      </c>
      <c r="C17" s="214"/>
      <c r="D17" s="214"/>
      <c r="E17" s="214"/>
      <c r="F17" s="215"/>
      <c r="G17" s="216" t="s">
        <v>122</v>
      </c>
      <c r="H17" s="153">
        <v>140</v>
      </c>
      <c r="I17" s="209">
        <v>30</v>
      </c>
    </row>
    <row r="18" spans="1:9" ht="23.25">
      <c r="A18" s="212"/>
      <c r="B18" s="214" t="s">
        <v>123</v>
      </c>
      <c r="C18" s="214"/>
      <c r="D18" s="214"/>
      <c r="E18" s="214"/>
      <c r="F18" s="215"/>
      <c r="G18" s="216" t="s">
        <v>124</v>
      </c>
      <c r="H18" s="153">
        <v>300</v>
      </c>
      <c r="I18" s="209">
        <f>+'[4]หมายเหตุประกอบ 1'!N18</f>
        <v>0</v>
      </c>
    </row>
    <row r="19" spans="1:9" ht="23.25">
      <c r="A19" s="212"/>
      <c r="B19" s="214" t="s">
        <v>125</v>
      </c>
      <c r="C19" s="214"/>
      <c r="D19" s="214"/>
      <c r="E19" s="214"/>
      <c r="F19" s="215"/>
      <c r="G19" s="216" t="s">
        <v>126</v>
      </c>
      <c r="H19" s="153">
        <v>12000</v>
      </c>
      <c r="I19" s="209">
        <v>12300</v>
      </c>
    </row>
    <row r="20" spans="1:9" ht="23.25">
      <c r="A20" s="212"/>
      <c r="B20" s="214" t="s">
        <v>127</v>
      </c>
      <c r="C20" s="214"/>
      <c r="D20" s="214"/>
      <c r="E20" s="214"/>
      <c r="F20" s="215"/>
      <c r="G20" s="216" t="s">
        <v>128</v>
      </c>
      <c r="H20" s="153">
        <v>15000</v>
      </c>
      <c r="I20" s="209">
        <v>14510</v>
      </c>
    </row>
    <row r="21" spans="1:43" s="224" customFormat="1" ht="23.25">
      <c r="A21" s="220"/>
      <c r="B21" s="290" t="s">
        <v>113</v>
      </c>
      <c r="C21" s="290"/>
      <c r="D21" s="290"/>
      <c r="E21" s="290"/>
      <c r="F21" s="291"/>
      <c r="G21" s="221"/>
      <c r="H21" s="232">
        <f>SUM(H14:H20)</f>
        <v>175900</v>
      </c>
      <c r="I21" s="232">
        <f>SUM(I14:I20)</f>
        <v>93563</v>
      </c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</row>
    <row r="22" spans="1:43" s="192" customFormat="1" ht="23.25">
      <c r="A22" s="225"/>
      <c r="B22" s="226" t="s">
        <v>130</v>
      </c>
      <c r="C22" s="227"/>
      <c r="D22" s="227"/>
      <c r="E22" s="227"/>
      <c r="F22" s="228"/>
      <c r="G22" s="229"/>
      <c r="H22" s="148"/>
      <c r="I22" s="203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</row>
    <row r="23" spans="1:9" ht="23.25">
      <c r="A23" s="204"/>
      <c r="B23" s="206" t="s">
        <v>131</v>
      </c>
      <c r="C23" s="206"/>
      <c r="D23" s="206"/>
      <c r="E23" s="206"/>
      <c r="F23" s="207"/>
      <c r="G23" s="208" t="s">
        <v>132</v>
      </c>
      <c r="H23" s="153">
        <v>6270</v>
      </c>
      <c r="I23" s="209">
        <f>+'[4]หมายเหตุประกอบ 1'!N24</f>
        <v>0</v>
      </c>
    </row>
    <row r="24" spans="1:57" s="210" customFormat="1" ht="23.25">
      <c r="A24" s="212"/>
      <c r="B24" s="214" t="s">
        <v>133</v>
      </c>
      <c r="C24" s="214"/>
      <c r="D24" s="214"/>
      <c r="E24" s="214"/>
      <c r="F24" s="215"/>
      <c r="G24" s="216" t="s">
        <v>134</v>
      </c>
      <c r="H24" s="233">
        <v>149730</v>
      </c>
      <c r="I24" s="234">
        <v>3140.48</v>
      </c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</row>
    <row r="25" spans="1:43" s="224" customFormat="1" ht="23.25">
      <c r="A25" s="220"/>
      <c r="B25" s="290" t="s">
        <v>113</v>
      </c>
      <c r="C25" s="290"/>
      <c r="D25" s="290"/>
      <c r="E25" s="290"/>
      <c r="F25" s="291"/>
      <c r="G25" s="221"/>
      <c r="H25" s="232">
        <f>SUM(H23:H24)</f>
        <v>156000</v>
      </c>
      <c r="I25" s="222">
        <f>SUM(I23:I24)</f>
        <v>3140.48</v>
      </c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</row>
    <row r="26" spans="1:43" s="192" customFormat="1" ht="23.25">
      <c r="A26" s="225"/>
      <c r="B26" s="226" t="s">
        <v>135</v>
      </c>
      <c r="C26" s="227"/>
      <c r="D26" s="227"/>
      <c r="E26" s="227"/>
      <c r="F26" s="228"/>
      <c r="G26" s="229"/>
      <c r="H26" s="148"/>
      <c r="I26" s="203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</row>
    <row r="27" spans="1:57" s="210" customFormat="1" ht="23.25">
      <c r="A27" s="204"/>
      <c r="B27" s="235" t="s">
        <v>136</v>
      </c>
      <c r="C27" s="235"/>
      <c r="D27" s="235"/>
      <c r="E27" s="235"/>
      <c r="F27" s="236"/>
      <c r="G27" s="208" t="s">
        <v>137</v>
      </c>
      <c r="H27" s="153">
        <v>50000</v>
      </c>
      <c r="I27" s="209">
        <v>24000</v>
      </c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</row>
    <row r="28" spans="1:57" s="210" customFormat="1" ht="23.25">
      <c r="A28" s="212"/>
      <c r="B28" s="218" t="s">
        <v>138</v>
      </c>
      <c r="C28" s="218"/>
      <c r="D28" s="218"/>
      <c r="E28" s="218"/>
      <c r="F28" s="219"/>
      <c r="G28" s="216" t="s">
        <v>139</v>
      </c>
      <c r="H28" s="153">
        <f>+'[4]หมายเหตุประกอบ 1'!H29</f>
        <v>0</v>
      </c>
      <c r="I28" s="209">
        <f>+'[4]หมายเหตุประกอบ 1'!N29</f>
        <v>0</v>
      </c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</row>
    <row r="29" spans="1:57" s="210" customFormat="1" ht="23.25">
      <c r="A29" s="212"/>
      <c r="B29" s="218" t="s">
        <v>140</v>
      </c>
      <c r="C29" s="218"/>
      <c r="D29" s="218"/>
      <c r="E29" s="218"/>
      <c r="F29" s="219"/>
      <c r="G29" s="216" t="s">
        <v>141</v>
      </c>
      <c r="H29" s="153">
        <v>33000</v>
      </c>
      <c r="I29" s="209">
        <v>2560</v>
      </c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</row>
    <row r="30" spans="1:43" s="224" customFormat="1" ht="23.25">
      <c r="A30" s="220"/>
      <c r="B30" s="290" t="s">
        <v>113</v>
      </c>
      <c r="C30" s="290"/>
      <c r="D30" s="290"/>
      <c r="E30" s="290"/>
      <c r="F30" s="291"/>
      <c r="G30" s="221"/>
      <c r="H30" s="166">
        <f>SUM(H27:H29)</f>
        <v>83000</v>
      </c>
      <c r="I30" s="166">
        <f>SUM(I27:I29)</f>
        <v>26560</v>
      </c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</row>
    <row r="31" spans="1:43" s="192" customFormat="1" ht="23.25">
      <c r="A31" s="237" t="s">
        <v>142</v>
      </c>
      <c r="B31" s="227"/>
      <c r="C31" s="227"/>
      <c r="D31" s="227"/>
      <c r="E31" s="227"/>
      <c r="F31" s="228"/>
      <c r="G31" s="229"/>
      <c r="H31" s="143"/>
      <c r="I31" s="197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</row>
    <row r="32" spans="1:43" s="192" customFormat="1" ht="23.25">
      <c r="A32" s="198"/>
      <c r="B32" s="199" t="s">
        <v>143</v>
      </c>
      <c r="C32" s="200"/>
      <c r="D32" s="200"/>
      <c r="E32" s="200"/>
      <c r="F32" s="201"/>
      <c r="G32" s="202"/>
      <c r="H32" s="148"/>
      <c r="I32" s="203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</row>
    <row r="33" spans="1:57" s="210" customFormat="1" ht="23.25">
      <c r="A33" s="204"/>
      <c r="B33" s="235" t="s">
        <v>144</v>
      </c>
      <c r="C33" s="235"/>
      <c r="D33" s="235"/>
      <c r="E33" s="235"/>
      <c r="F33" s="236"/>
      <c r="G33" s="208" t="s">
        <v>145</v>
      </c>
      <c r="H33" s="153">
        <v>3850094</v>
      </c>
      <c r="I33" s="209">
        <v>745519.89</v>
      </c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</row>
    <row r="34" spans="1:57" s="210" customFormat="1" ht="23.25">
      <c r="A34" s="212"/>
      <c r="B34" s="218" t="s">
        <v>146</v>
      </c>
      <c r="C34" s="218"/>
      <c r="D34" s="218"/>
      <c r="E34" s="218"/>
      <c r="F34" s="219"/>
      <c r="G34" s="216" t="s">
        <v>145</v>
      </c>
      <c r="H34" s="153">
        <v>2258036</v>
      </c>
      <c r="I34" s="209">
        <v>1508183.52</v>
      </c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</row>
    <row r="35" spans="1:57" s="210" customFormat="1" ht="23.25">
      <c r="A35" s="212"/>
      <c r="B35" s="218" t="s">
        <v>147</v>
      </c>
      <c r="C35" s="218"/>
      <c r="D35" s="218"/>
      <c r="E35" s="218"/>
      <c r="F35" s="219"/>
      <c r="G35" s="216" t="s">
        <v>148</v>
      </c>
      <c r="H35" s="153">
        <v>20654</v>
      </c>
      <c r="I35" s="209">
        <v>5394.35</v>
      </c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</row>
    <row r="36" spans="1:57" s="210" customFormat="1" ht="23.25">
      <c r="A36" s="212"/>
      <c r="B36" s="218" t="s">
        <v>149</v>
      </c>
      <c r="C36" s="218"/>
      <c r="D36" s="218"/>
      <c r="E36" s="218"/>
      <c r="F36" s="219"/>
      <c r="G36" s="216" t="s">
        <v>150</v>
      </c>
      <c r="H36" s="153">
        <v>889310</v>
      </c>
      <c r="I36" s="209">
        <v>407800.73</v>
      </c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</row>
    <row r="37" spans="1:57" s="210" customFormat="1" ht="23.25">
      <c r="A37" s="212"/>
      <c r="B37" s="218" t="s">
        <v>151</v>
      </c>
      <c r="C37" s="218"/>
      <c r="D37" s="218"/>
      <c r="E37" s="218"/>
      <c r="F37" s="219"/>
      <c r="G37" s="216" t="s">
        <v>152</v>
      </c>
      <c r="H37" s="153">
        <v>1745191</v>
      </c>
      <c r="I37" s="209">
        <v>1094522.12</v>
      </c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</row>
    <row r="38" spans="1:57" s="210" customFormat="1" ht="23.25">
      <c r="A38" s="212"/>
      <c r="B38" s="218" t="s">
        <v>153</v>
      </c>
      <c r="C38" s="218"/>
      <c r="D38" s="218"/>
      <c r="E38" s="218"/>
      <c r="F38" s="219"/>
      <c r="G38" s="216" t="s">
        <v>154</v>
      </c>
      <c r="H38" s="153">
        <v>35881</v>
      </c>
      <c r="I38" s="209">
        <v>6241.26</v>
      </c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</row>
    <row r="39" spans="1:57" s="210" customFormat="1" ht="23.25">
      <c r="A39" s="212"/>
      <c r="B39" s="218" t="s">
        <v>155</v>
      </c>
      <c r="C39" s="218"/>
      <c r="D39" s="218"/>
      <c r="E39" s="218"/>
      <c r="F39" s="219"/>
      <c r="G39" s="216" t="s">
        <v>156</v>
      </c>
      <c r="H39" s="153">
        <v>42729</v>
      </c>
      <c r="I39" s="209">
        <v>21673.33</v>
      </c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</row>
    <row r="40" spans="1:57" s="210" customFormat="1" ht="23.25">
      <c r="A40" s="212"/>
      <c r="B40" s="218" t="s">
        <v>157</v>
      </c>
      <c r="C40" s="218"/>
      <c r="D40" s="218"/>
      <c r="E40" s="218"/>
      <c r="F40" s="219"/>
      <c r="G40" s="216" t="s">
        <v>158</v>
      </c>
      <c r="H40" s="153">
        <v>999165</v>
      </c>
      <c r="I40" s="209">
        <v>479901</v>
      </c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</row>
    <row r="41" spans="1:57" s="210" customFormat="1" ht="23.25">
      <c r="A41" s="212"/>
      <c r="B41" s="218" t="s">
        <v>159</v>
      </c>
      <c r="C41" s="218"/>
      <c r="D41" s="218"/>
      <c r="E41" s="218"/>
      <c r="F41" s="219"/>
      <c r="G41" s="216" t="s">
        <v>160</v>
      </c>
      <c r="H41" s="153">
        <f>+'[4]หมายเหตุประกอบ 1'!H42</f>
        <v>0</v>
      </c>
      <c r="I41" s="209">
        <f>+'[4]หมายเหตุประกอบ 1'!N42</f>
        <v>0</v>
      </c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</row>
    <row r="42" spans="1:57" s="210" customFormat="1" ht="23.25">
      <c r="A42" s="212"/>
      <c r="B42" s="218" t="s">
        <v>129</v>
      </c>
      <c r="C42" s="218"/>
      <c r="D42" s="218"/>
      <c r="E42" s="218"/>
      <c r="F42" s="219"/>
      <c r="G42" s="216" t="s">
        <v>33</v>
      </c>
      <c r="H42" s="233">
        <v>100</v>
      </c>
      <c r="I42" s="234">
        <v>1067</v>
      </c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</row>
    <row r="43" spans="1:43" s="224" customFormat="1" ht="23.25">
      <c r="A43" s="220"/>
      <c r="B43" s="290" t="s">
        <v>113</v>
      </c>
      <c r="C43" s="290"/>
      <c r="D43" s="290"/>
      <c r="E43" s="290"/>
      <c r="F43" s="291"/>
      <c r="G43" s="221"/>
      <c r="H43" s="166">
        <f>SUM(H33:H42)</f>
        <v>9841160</v>
      </c>
      <c r="I43" s="166">
        <f>SUM(I33:I42)</f>
        <v>4270303.2</v>
      </c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</row>
    <row r="44" spans="1:43" s="192" customFormat="1" ht="23.25">
      <c r="A44" s="238" t="s">
        <v>161</v>
      </c>
      <c r="B44" s="200"/>
      <c r="C44" s="200"/>
      <c r="D44" s="200"/>
      <c r="E44" s="200"/>
      <c r="F44" s="201"/>
      <c r="G44" s="202"/>
      <c r="H44" s="143"/>
      <c r="I44" s="197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</row>
    <row r="45" spans="1:43" s="192" customFormat="1" ht="23.25">
      <c r="A45" s="198"/>
      <c r="B45" s="199" t="s">
        <v>162</v>
      </c>
      <c r="C45" s="200"/>
      <c r="D45" s="200"/>
      <c r="E45" s="200"/>
      <c r="F45" s="201"/>
      <c r="G45" s="202"/>
      <c r="H45" s="148"/>
      <c r="I45" s="203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</row>
    <row r="46" spans="1:57" s="210" customFormat="1" ht="23.25">
      <c r="A46" s="204"/>
      <c r="B46" s="235" t="s">
        <v>163</v>
      </c>
      <c r="C46" s="235"/>
      <c r="D46" s="235"/>
      <c r="E46" s="235"/>
      <c r="F46" s="236"/>
      <c r="G46" s="208" t="s">
        <v>164</v>
      </c>
      <c r="H46" s="153">
        <v>7154000</v>
      </c>
      <c r="I46" s="209">
        <v>2412109</v>
      </c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</row>
    <row r="47" spans="1:43" s="224" customFormat="1" ht="23.25">
      <c r="A47" s="255"/>
      <c r="B47" s="292" t="s">
        <v>113</v>
      </c>
      <c r="C47" s="292"/>
      <c r="D47" s="292"/>
      <c r="E47" s="292"/>
      <c r="F47" s="293"/>
      <c r="G47" s="256"/>
      <c r="H47" s="248">
        <f>SUM(H46)</f>
        <v>7154000</v>
      </c>
      <c r="I47" s="222">
        <f>SUM(I46)</f>
        <v>2412109</v>
      </c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</row>
    <row r="48" spans="1:43" s="224" customFormat="1" ht="31.5" customHeight="1" thickBot="1">
      <c r="A48" s="257"/>
      <c r="B48" s="298" t="s">
        <v>174</v>
      </c>
      <c r="C48" s="298"/>
      <c r="D48" s="298"/>
      <c r="E48" s="298"/>
      <c r="F48" s="299"/>
      <c r="G48" s="258"/>
      <c r="H48" s="186">
        <f>H12+H21+H25+H30+H43+H47</f>
        <v>17667500</v>
      </c>
      <c r="I48" s="186">
        <f>I12+I21+I25+I30+I43+I47</f>
        <v>6961787.23</v>
      </c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</row>
    <row r="49" spans="1:43" s="192" customFormat="1" ht="24" thickTop="1">
      <c r="A49" s="238" t="s">
        <v>165</v>
      </c>
      <c r="B49" s="200"/>
      <c r="C49" s="200"/>
      <c r="D49" s="200"/>
      <c r="E49" s="200"/>
      <c r="F49" s="201"/>
      <c r="G49" s="202"/>
      <c r="H49" s="148"/>
      <c r="I49" s="197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</row>
    <row r="50" spans="1:43" s="192" customFormat="1" ht="23.25">
      <c r="A50" s="198"/>
      <c r="B50" s="199" t="s">
        <v>166</v>
      </c>
      <c r="C50" s="200"/>
      <c r="D50" s="200"/>
      <c r="E50" s="200"/>
      <c r="F50" s="201"/>
      <c r="G50" s="202"/>
      <c r="H50" s="148"/>
      <c r="I50" s="203"/>
      <c r="J50" s="191"/>
      <c r="K50" s="239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</row>
    <row r="51" spans="1:12" ht="23.25">
      <c r="A51" s="204"/>
      <c r="B51" s="240" t="s">
        <v>95</v>
      </c>
      <c r="C51" s="235"/>
      <c r="D51" s="235"/>
      <c r="E51" s="235"/>
      <c r="F51" s="236"/>
      <c r="G51" s="208"/>
      <c r="H51" s="153"/>
      <c r="I51" s="209">
        <v>16236</v>
      </c>
      <c r="L51" s="210" t="s">
        <v>13</v>
      </c>
    </row>
    <row r="52" spans="1:9" ht="23.25">
      <c r="A52" s="241"/>
      <c r="B52" s="226" t="s">
        <v>167</v>
      </c>
      <c r="C52" s="242"/>
      <c r="D52" s="242"/>
      <c r="E52" s="242"/>
      <c r="F52" s="243"/>
      <c r="G52" s="244"/>
      <c r="H52" s="162"/>
      <c r="I52" s="245"/>
    </row>
    <row r="53" spans="1:9" ht="23.25">
      <c r="A53" s="204"/>
      <c r="B53" s="240" t="s">
        <v>96</v>
      </c>
      <c r="C53" s="235"/>
      <c r="D53" s="235"/>
      <c r="E53" s="235"/>
      <c r="F53" s="236"/>
      <c r="G53" s="208"/>
      <c r="H53" s="153">
        <f>+'[4]หมายเหตุประกอบ 1'!H52</f>
        <v>0</v>
      </c>
      <c r="I53" s="209">
        <v>165500</v>
      </c>
    </row>
    <row r="54" spans="1:43" s="224" customFormat="1" ht="23.25">
      <c r="A54" s="246"/>
      <c r="B54" s="294" t="s">
        <v>113</v>
      </c>
      <c r="C54" s="294"/>
      <c r="D54" s="294"/>
      <c r="E54" s="294"/>
      <c r="F54" s="295"/>
      <c r="G54" s="247"/>
      <c r="H54" s="166">
        <f>SUM(H53)</f>
        <v>0</v>
      </c>
      <c r="I54" s="222">
        <f>SUM(I51:I53)</f>
        <v>181736</v>
      </c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</row>
    <row r="55" spans="1:43" s="189" customFormat="1" ht="32.25" customHeight="1" thickBot="1">
      <c r="A55" s="249"/>
      <c r="B55" s="296" t="s">
        <v>175</v>
      </c>
      <c r="C55" s="296"/>
      <c r="D55" s="296"/>
      <c r="E55" s="296"/>
      <c r="F55" s="297"/>
      <c r="G55" s="250"/>
      <c r="H55" s="186">
        <f>+H12+H21+H25+H30+H43+H47+H54</f>
        <v>17667500</v>
      </c>
      <c r="I55" s="186">
        <f>+I12+I21+I25+I30+I43+I47+I54</f>
        <v>7143523.23</v>
      </c>
      <c r="J55" s="188"/>
      <c r="K55" s="251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</row>
    <row r="56" spans="4:9" ht="24" thickTop="1">
      <c r="D56" s="178"/>
      <c r="E56" s="178"/>
      <c r="F56" s="179"/>
      <c r="I56" s="253"/>
    </row>
    <row r="57" spans="4:9" ht="23.25">
      <c r="D57" s="178"/>
      <c r="E57" s="178"/>
      <c r="F57" s="179"/>
      <c r="I57" s="253"/>
    </row>
    <row r="58" spans="4:9" ht="23.25">
      <c r="D58" s="178"/>
      <c r="E58" s="178"/>
      <c r="F58" s="179"/>
      <c r="I58" s="253"/>
    </row>
    <row r="59" spans="4:9" ht="23.25">
      <c r="D59" s="178"/>
      <c r="E59" s="178"/>
      <c r="F59" s="179"/>
      <c r="I59" s="253"/>
    </row>
  </sheetData>
  <sheetProtection/>
  <mergeCells count="13">
    <mergeCell ref="A1:I1"/>
    <mergeCell ref="A2:I2"/>
    <mergeCell ref="A3:I3"/>
    <mergeCell ref="A4:F4"/>
    <mergeCell ref="B12:F12"/>
    <mergeCell ref="B21:F21"/>
    <mergeCell ref="B25:F25"/>
    <mergeCell ref="B30:F30"/>
    <mergeCell ref="B43:F43"/>
    <mergeCell ref="B47:F47"/>
    <mergeCell ref="B54:F54"/>
    <mergeCell ref="B55:F55"/>
    <mergeCell ref="B48:F48"/>
  </mergeCells>
  <printOptions/>
  <pageMargins left="0.5" right="0.24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2010-03-30T12:03:04Z</cp:lastPrinted>
  <dcterms:created xsi:type="dcterms:W3CDTF">2009-11-18T08:44:57Z</dcterms:created>
  <dcterms:modified xsi:type="dcterms:W3CDTF">2010-04-08T04:33:45Z</dcterms:modified>
  <cp:category/>
  <cp:version/>
  <cp:contentType/>
  <cp:contentStatus/>
</cp:coreProperties>
</file>