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135" windowHeight="7545" activeTab="0"/>
  </bookViews>
  <sheets>
    <sheet name="หน้า 1" sheetId="1" r:id="rId1"/>
    <sheet name="หน้า 2 " sheetId="2" r:id="rId2"/>
  </sheets>
  <externalReferences>
    <externalReference r:id="rId5"/>
    <externalReference r:id="rId6"/>
    <externalReference r:id="rId7"/>
  </externalReferences>
  <definedNames>
    <definedName name="_xlnm.Print_Area" localSheetId="0">'หน้า 1'!$A$1:$E$37</definedName>
    <definedName name="_xlnm.Print_Area" localSheetId="1">'หน้า 2 '!$A$1:$F$42</definedName>
  </definedNames>
  <calcPr calcId="125725"/>
</workbook>
</file>

<file path=xl/comments1.xml><?xml version="1.0" encoding="utf-8"?>
<comments xmlns="http://schemas.openxmlformats.org/spreadsheetml/2006/main">
  <authors>
    <author>owner</author>
    <author>MoZarD</author>
  </authors>
  <commentList>
    <comment ref="C1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หมายเหตุประกอบ 1 (งบทดลองประจำเดือน</t>
        </r>
      </text>
    </comment>
    <comment ref="C22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ใบผ่านรายการมาตรฐาน/ทั่วไป ด้าน Cr.</t>
        </r>
      </text>
    </comment>
    <comment ref="E27" authorId="1">
      <text>
        <r>
          <rPr>
            <b/>
            <sz val="8"/>
            <rFont val="Tahoma"/>
            <family val="2"/>
          </rPr>
          <t>MoZarD:</t>
        </r>
        <r>
          <rPr>
            <sz val="8"/>
            <rFont val="Tahoma"/>
            <family val="2"/>
          </rPr>
          <t xml:space="preserve">
มมตราฐาน 2 ด้าน CR.
</t>
        </r>
      </text>
    </comment>
  </commentList>
</comments>
</file>

<file path=xl/sharedStrings.xml><?xml version="1.0" encoding="utf-8"?>
<sst xmlns="http://schemas.openxmlformats.org/spreadsheetml/2006/main" count="137" uniqueCount="98">
  <si>
    <t>รายงานรับ - จ่ายเงินสด</t>
  </si>
  <si>
    <t>องค์การบริหารส่วนตำบลแม่จัน</t>
  </si>
  <si>
    <t>อำเภอแม่จัน  จังหวัดเชียงราย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</si>
  <si>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</si>
  <si>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</si>
  <si>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</si>
  <si>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</si>
  <si>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</si>
  <si>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เกิดขึ้นจริง</t>
  </si>
  <si>
    <t>บัญชี</t>
  </si>
  <si>
    <t>บาท</t>
  </si>
  <si>
    <t xml:space="preserve">   ยอดยกมา</t>
  </si>
  <si>
    <r>
      <t>รายรับ</t>
    </r>
    <r>
      <rPr>
        <sz val="16"/>
        <rFont val="Angsana New"/>
        <family val="1"/>
      </rPr>
      <t xml:space="preserve">  (หมายเหตุ 1)</t>
    </r>
  </si>
  <si>
    <t xml:space="preserve"> </t>
  </si>
  <si>
    <t xml:space="preserve">   ภาษีอากร</t>
  </si>
  <si>
    <t>0100</t>
  </si>
  <si>
    <t xml:space="preserve">   ค่าธรรมเนียม ค่าปรับและใบอนุญาต</t>
  </si>
  <si>
    <t>0120</t>
  </si>
  <si>
    <t xml:space="preserve">   รายได้จากทรัพย์สิน</t>
  </si>
  <si>
    <t>0200</t>
  </si>
  <si>
    <t xml:space="preserve">   รายได้เบ็ดเตล็ด</t>
  </si>
  <si>
    <t>0250</t>
  </si>
  <si>
    <t xml:space="preserve">   ภาษีจัดสรร</t>
  </si>
  <si>
    <t>0300</t>
  </si>
  <si>
    <t xml:space="preserve">   เงินอุดหนุนทั่วไปกระจายอำนาจ</t>
  </si>
  <si>
    <t>2003</t>
  </si>
  <si>
    <t>เงินอุดหนุนทั่วไปที่ระบุวัตถุประสงค์</t>
  </si>
  <si>
    <t>รายได้ไม่รวมเงินอุดหนุน</t>
  </si>
  <si>
    <t>รายได้จัดเก็บเอง</t>
  </si>
  <si>
    <t xml:space="preserve">   รับฝาก (หมายเหตุ 2)</t>
  </si>
  <si>
    <t>รายจ่ายค้างจ่าย (กันเงิน)</t>
  </si>
  <si>
    <t>600</t>
  </si>
  <si>
    <t>รายจ่ายรอจ่าย</t>
  </si>
  <si>
    <t>เงินสะสม</t>
  </si>
  <si>
    <t>700</t>
  </si>
  <si>
    <t>เงินมัดจำประกันสัญญา</t>
  </si>
  <si>
    <t>902</t>
  </si>
  <si>
    <t>เงินภาษีหัก ณ ที่จ่าย</t>
  </si>
  <si>
    <t>904</t>
  </si>
  <si>
    <t>เงินค่าใช้จ่าย ภบท. 5%</t>
  </si>
  <si>
    <t>906</t>
  </si>
  <si>
    <t>เงินส่วนลด ภบท. 6%</t>
  </si>
  <si>
    <t>907</t>
  </si>
  <si>
    <t>เงินรางวัลนำจับ</t>
  </si>
  <si>
    <t>900</t>
  </si>
  <si>
    <t>เงินกู้ธนาคารออมสิน</t>
  </si>
  <si>
    <t>เงินสหกรณ์ออมทรัพย์กรมส่งเสริมฯ</t>
  </si>
  <si>
    <t>เงินกู้ธนาคารกรุงไทย</t>
  </si>
  <si>
    <t>เงินกู้ธนาคาร ธกส.</t>
  </si>
  <si>
    <t>เงินอุดหนุนศูนย์จัดซื้อจัดจ้างฯ</t>
  </si>
  <si>
    <t>เงินยืมงบประมาณ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</si>
  <si>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</si>
  <si>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</si>
  <si>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</si>
  <si>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</si>
  <si>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</si>
  <si>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</si>
  <si>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</si>
  <si>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</si>
  <si>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</si>
  <si>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</si>
  <si>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</si>
  <si>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</si>
  <si>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</si>
  <si>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</si>
  <si>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</si>
  <si>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</si>
  <si>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</si>
  <si>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</si>
  <si>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</si>
  <si>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</si>
  <si>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</si>
  <si>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</si>
  <si>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</si>
  <si>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090</t>
  </si>
  <si>
    <t>เงินยืมสะสม</t>
  </si>
  <si>
    <t>704</t>
  </si>
  <si>
    <t>เงินรับฝาก - เงินกู้ธนาคารออมสิน</t>
  </si>
  <si>
    <t>เงินรับฝาก - สหกรณ์ออมทรัพย์กรมส่งเสริมฯ</t>
  </si>
  <si>
    <t>เงินรับฝาก - เงินกู้ธนาคารกรุงไทย</t>
  </si>
  <si>
    <t>เงินรับฝาก - เงินกู้ธนาคาร ธกส.</t>
  </si>
  <si>
    <t>รวมรายจ่าย</t>
  </si>
  <si>
    <t>สูงกว่า</t>
  </si>
  <si>
    <t>รายรับ                                                รายจ่าย</t>
  </si>
  <si>
    <t>(ต่ำกว่า)</t>
  </si>
  <si>
    <t>ยอดยกไป</t>
  </si>
  <si>
    <t>(ลงชื่อ) ...............................................</t>
  </si>
  <si>
    <t>(ลงชื่อ) .............................................................</t>
  </si>
  <si>
    <t>(ลงชื่อ) ..................................................</t>
  </si>
  <si>
    <t xml:space="preserve">           (นางสาวสุรีรัตน์  ชุ่มมงคล)</t>
  </si>
  <si>
    <t xml:space="preserve">           (นางนงค์รักษ์    ขันทะ)</t>
  </si>
  <si>
    <t xml:space="preserve">        เจ้าพนักงานการเงินและบัญชี</t>
  </si>
  <si>
    <t xml:space="preserve">         หัวหน้าส่วนการคลัง</t>
  </si>
  <si>
    <t>นายกองค์การบริหารส่วนตำบลแม่จัน</t>
  </si>
  <si>
    <t xml:space="preserve">       ( นายสายัณย์    ขัติยะ )</t>
  </si>
  <si>
    <t>ประจำเดือน   พฤศจิกายน  2552</t>
  </si>
  <si>
    <t>( พ.ย.52)</t>
  </si>
  <si>
    <t>เงินอุดหนุน-โครงการบริหารงานแบบพันธมิตรฯ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</si>
</sst>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0"/>
      <name val="Arial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3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6"/>
      <color rgb="FFFF0000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>
      <alignment/>
      <protection/>
    </xf>
  </cellStyleXfs>
  <cellXfs count="146">
    <xf numFmtId="0" fontId="0" fillId="0" borderId="0" xfId="0"/>
    <xf numFmtId="0" fontId="2" fillId="0" borderId="0" xfId="0" applyFont="1"/>
    <xf numFmtId="0" fontId="2" fillId="0" borderId="0" xfId="0" applyFont="1" applyFill="1"/>
    <xf numFmtId="4" fontId="3" fillId="0" borderId="0" xfId="0" applyNumberFormat="1" applyFont="1"/>
    <xf numFmtId="4" fontId="3" fillId="2" borderId="0" xfId="0" applyNumberFormat="1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49" fontId="3" fillId="2" borderId="1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" fontId="3" fillId="0" borderId="5" xfId="0" applyNumberFormat="1" applyFont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4" fontId="2" fillId="0" borderId="7" xfId="0" applyNumberFormat="1" applyFont="1" applyBorder="1"/>
    <xf numFmtId="4" fontId="2" fillId="2" borderId="8" xfId="0" applyNumberFormat="1" applyFont="1" applyFill="1" applyBorder="1"/>
    <xf numFmtId="0" fontId="4" fillId="2" borderId="8" xfId="0" applyFont="1" applyFill="1" applyBorder="1"/>
    <xf numFmtId="49" fontId="2" fillId="2" borderId="8" xfId="0" applyNumberFormat="1" applyFont="1" applyFill="1" applyBorder="1" applyAlignment="1">
      <alignment horizontal="center"/>
    </xf>
    <xf numFmtId="4" fontId="2" fillId="2" borderId="5" xfId="0" applyNumberFormat="1" applyFont="1" applyFill="1" applyBorder="1"/>
    <xf numFmtId="4" fontId="2" fillId="0" borderId="8" xfId="0" applyNumberFormat="1" applyFont="1" applyBorder="1"/>
    <xf numFmtId="43" fontId="2" fillId="2" borderId="8" xfId="20" applyFont="1" applyFill="1" applyBorder="1"/>
    <xf numFmtId="0" fontId="2" fillId="2" borderId="8" xfId="0" applyFont="1" applyFill="1" applyBorder="1"/>
    <xf numFmtId="4" fontId="2" fillId="0" borderId="3" xfId="0" applyNumberFormat="1" applyFont="1" applyBorder="1"/>
    <xf numFmtId="4" fontId="2" fillId="0" borderId="9" xfId="0" applyNumberFormat="1" applyFont="1" applyBorder="1"/>
    <xf numFmtId="4" fontId="2" fillId="2" borderId="9" xfId="0" applyNumberFormat="1" applyFont="1" applyFill="1" applyBorder="1"/>
    <xf numFmtId="4" fontId="2" fillId="0" borderId="10" xfId="0" applyNumberFormat="1" applyFont="1" applyBorder="1"/>
    <xf numFmtId="0" fontId="2" fillId="2" borderId="11" xfId="0" applyFont="1" applyFill="1" applyBorder="1"/>
    <xf numFmtId="4" fontId="2" fillId="0" borderId="0" xfId="0" applyNumberFormat="1" applyFont="1"/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2" fillId="2" borderId="13" xfId="0" applyNumberFormat="1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Border="1" applyAlignment="1">
      <alignment horizontal="center"/>
    </xf>
    <xf numFmtId="43" fontId="2" fillId="0" borderId="0" xfId="0" applyNumberFormat="1" applyFont="1"/>
    <xf numFmtId="4" fontId="2" fillId="2" borderId="14" xfId="0" applyNumberFormat="1" applyFont="1" applyFill="1" applyBorder="1"/>
    <xf numFmtId="4" fontId="2" fillId="2" borderId="0" xfId="0" applyNumberFormat="1" applyFont="1" applyFill="1" applyBorder="1"/>
    <xf numFmtId="4" fontId="5" fillId="0" borderId="15" xfId="0" applyNumberFormat="1" applyFont="1" applyBorder="1" applyAlignment="1">
      <alignment horizontal="center"/>
    </xf>
    <xf numFmtId="4" fontId="2" fillId="2" borderId="4" xfId="0" applyNumberFormat="1" applyFont="1" applyFill="1" applyBorder="1"/>
    <xf numFmtId="0" fontId="2" fillId="2" borderId="16" xfId="0" applyFont="1" applyFill="1" applyBorder="1"/>
    <xf numFmtId="49" fontId="2" fillId="2" borderId="16" xfId="0" applyNumberFormat="1" applyFont="1" applyFill="1" applyBorder="1" applyAlignment="1">
      <alignment horizontal="center"/>
    </xf>
    <xf numFmtId="4" fontId="3" fillId="0" borderId="17" xfId="0" applyNumberFormat="1" applyFont="1" applyBorder="1"/>
    <xf numFmtId="4" fontId="3" fillId="2" borderId="2" xfId="0" applyNumberFormat="1" applyFont="1" applyFill="1" applyBorder="1"/>
    <xf numFmtId="0" fontId="3" fillId="2" borderId="18" xfId="0" applyFont="1" applyFill="1" applyBorder="1"/>
    <xf numFmtId="49" fontId="3" fillId="2" borderId="19" xfId="0" applyNumberFormat="1" applyFont="1" applyFill="1" applyBorder="1" applyAlignment="1">
      <alignment horizontal="center"/>
    </xf>
    <xf numFmtId="4" fontId="3" fillId="0" borderId="10" xfId="0" applyNumberFormat="1" applyFont="1" applyBorder="1"/>
    <xf numFmtId="0" fontId="2" fillId="0" borderId="20" xfId="0" applyFont="1" applyFill="1" applyBorder="1"/>
    <xf numFmtId="49" fontId="2" fillId="0" borderId="5" xfId="0" applyNumberFormat="1" applyFont="1" applyFill="1" applyBorder="1" applyAlignment="1">
      <alignment horizontal="center"/>
    </xf>
    <xf numFmtId="0" fontId="2" fillId="0" borderId="21" xfId="0" applyFont="1" applyFill="1" applyBorder="1"/>
    <xf numFmtId="49" fontId="2" fillId="2" borderId="2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22" xfId="0" applyFont="1" applyFill="1" applyBorder="1"/>
    <xf numFmtId="4" fontId="2" fillId="2" borderId="7" xfId="0" applyNumberFormat="1" applyFont="1" applyFill="1" applyBorder="1"/>
    <xf numFmtId="49" fontId="2" fillId="2" borderId="23" xfId="0" applyNumberFormat="1" applyFont="1" applyFill="1" applyBorder="1" applyAlignment="1">
      <alignment horizontal="center"/>
    </xf>
    <xf numFmtId="4" fontId="2" fillId="2" borderId="23" xfId="0" applyNumberFormat="1" applyFont="1" applyFill="1" applyBorder="1"/>
    <xf numFmtId="4" fontId="2" fillId="0" borderId="15" xfId="0" applyNumberFormat="1" applyFont="1" applyBorder="1"/>
    <xf numFmtId="4" fontId="2" fillId="2" borderId="0" xfId="0" applyNumberFormat="1" applyFont="1" applyFill="1"/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4" fontId="2" fillId="0" borderId="5" xfId="0" applyNumberFormat="1" applyFont="1" applyFill="1" applyBorder="1"/>
    <xf numFmtId="4" fontId="2" fillId="0" borderId="11" xfId="0" applyNumberFormat="1" applyFont="1" applyFill="1" applyBorder="1"/>
    <xf numFmtId="4" fontId="2" fillId="0" borderId="5" xfId="2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0" borderId="0" xfId="0" applyNumberFormat="1" applyFont="1" applyFill="1"/>
    <xf numFmtId="4" fontId="2" fillId="0" borderId="8" xfId="0" applyNumberFormat="1" applyFont="1" applyFill="1" applyBorder="1"/>
    <xf numFmtId="4" fontId="2" fillId="0" borderId="22" xfId="0" applyNumberFormat="1" applyFont="1" applyFill="1" applyBorder="1"/>
    <xf numFmtId="49" fontId="2" fillId="0" borderId="8" xfId="0" applyNumberFormat="1" applyFont="1" applyFill="1" applyBorder="1" applyAlignment="1">
      <alignment horizontal="center"/>
    </xf>
    <xf numFmtId="4" fontId="2" fillId="0" borderId="8" xfId="20" applyNumberFormat="1" applyFont="1" applyFill="1" applyBorder="1" applyAlignment="1">
      <alignment horizontal="right"/>
    </xf>
    <xf numFmtId="4" fontId="2" fillId="0" borderId="8" xfId="2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4" fontId="2" fillId="0" borderId="9" xfId="0" applyNumberFormat="1" applyFont="1" applyFill="1" applyBorder="1"/>
    <xf numFmtId="4" fontId="2" fillId="0" borderId="5" xfId="20" applyNumberFormat="1" applyFont="1" applyFill="1" applyBorder="1"/>
    <xf numFmtId="4" fontId="2" fillId="0" borderId="25" xfId="0" applyNumberFormat="1" applyFont="1" applyFill="1" applyBorder="1"/>
    <xf numFmtId="4" fontId="2" fillId="0" borderId="23" xfId="0" applyNumberFormat="1" applyFont="1" applyFill="1" applyBorder="1"/>
    <xf numFmtId="49" fontId="2" fillId="0" borderId="23" xfId="0" applyNumberFormat="1" applyFont="1" applyFill="1" applyBorder="1" applyAlignment="1">
      <alignment horizontal="center"/>
    </xf>
    <xf numFmtId="4" fontId="2" fillId="0" borderId="0" xfId="2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0" xfId="0" applyNumberFormat="1" applyFont="1" applyFill="1" applyBorder="1"/>
    <xf numFmtId="0" fontId="2" fillId="0" borderId="0" xfId="0" applyFont="1" applyFill="1" applyBorder="1"/>
    <xf numFmtId="4" fontId="2" fillId="0" borderId="26" xfId="0" applyNumberFormat="1" applyFont="1" applyFill="1" applyBorder="1"/>
    <xf numFmtId="4" fontId="9" fillId="0" borderId="0" xfId="0" applyNumberFormat="1" applyFont="1" applyFill="1"/>
    <xf numFmtId="4" fontId="2" fillId="3" borderId="0" xfId="0" applyNumberFormat="1" applyFont="1" applyFill="1"/>
    <xf numFmtId="4" fontId="2" fillId="0" borderId="15" xfId="0" applyNumberFormat="1" applyFont="1" applyFill="1" applyBorder="1"/>
    <xf numFmtId="4" fontId="2" fillId="0" borderId="16" xfId="0" applyNumberFormat="1" applyFont="1" applyFill="1" applyBorder="1"/>
    <xf numFmtId="0" fontId="2" fillId="0" borderId="16" xfId="0" applyFont="1" applyFill="1" applyBorder="1"/>
    <xf numFmtId="49" fontId="2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3" fontId="2" fillId="0" borderId="0" xfId="20" applyFont="1" applyFill="1"/>
    <xf numFmtId="0" fontId="2" fillId="2" borderId="23" xfId="0" applyFont="1" applyFill="1" applyBorder="1"/>
    <xf numFmtId="43" fontId="2" fillId="0" borderId="0" xfId="20" applyFont="1"/>
    <xf numFmtId="43" fontId="3" fillId="0" borderId="0" xfId="20" applyFont="1"/>
    <xf numFmtId="43" fontId="3" fillId="0" borderId="0" xfId="20" applyFont="1" applyAlignment="1">
      <alignment horizontal="center"/>
    </xf>
    <xf numFmtId="43" fontId="3" fillId="0" borderId="0" xfId="20" applyFont="1" applyFill="1" applyAlignment="1">
      <alignment horizontal="center"/>
    </xf>
    <xf numFmtId="43" fontId="3" fillId="0" borderId="0" xfId="20" applyFont="1" applyFill="1"/>
    <xf numFmtId="43" fontId="2" fillId="0" borderId="0" xfId="20" applyFont="1" applyFill="1" applyAlignment="1">
      <alignment horizontal="center"/>
    </xf>
    <xf numFmtId="43" fontId="2" fillId="0" borderId="0" xfId="20" applyFont="1" applyFill="1" applyAlignment="1">
      <alignment vertical="center"/>
    </xf>
    <xf numFmtId="43" fontId="2" fillId="2" borderId="5" xfId="20" applyFont="1" applyFill="1" applyBorder="1"/>
    <xf numFmtId="0" fontId="2" fillId="2" borderId="23" xfId="0" applyFont="1" applyFill="1" applyBorder="1" applyAlignment="1">
      <alignment shrinkToFit="1"/>
    </xf>
    <xf numFmtId="43" fontId="2" fillId="2" borderId="3" xfId="20" applyFont="1" applyFill="1" applyBorder="1"/>
    <xf numFmtId="0" fontId="2" fillId="2" borderId="8" xfId="0" applyFont="1" applyFill="1" applyBorder="1" applyAlignment="1">
      <alignment shrinkToFit="1"/>
    </xf>
    <xf numFmtId="4" fontId="2" fillId="0" borderId="3" xfId="0" applyNumberFormat="1" applyFont="1" applyFill="1" applyBorder="1"/>
    <xf numFmtId="43" fontId="2" fillId="2" borderId="4" xfId="2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เครื่องหมายจุลภาค 2" xfId="21"/>
    <cellStyle name="ปกติ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%20&#3611;&#3637;&#3591;&#3610;&#3611;&#3619;&#3632;&#3617;&#3634;&#3603;%202552\&#3619;&#3634;&#3618;&#3591;&#3634;&#3609;&#3619;&#3633;&#3610;%20-%20&#3592;&#3656;&#3634;&#3618;&#3648;&#3591;&#3636;&#3609;&#3626;&#3604;%20&#3611;&#3619;&#3632;&#3592;&#3635;&#3648;&#3604;&#3639;&#3629;&#3609;%20&#3611;&#3637;&#3591;&#3610;&#3611;&#3619;&#3632;&#3617;&#3634;&#3603;%202552\Copy%20of%2012.%20&#3619;&#3634;&#3618;&#3591;&#3634;&#3609;&#3619;&#3633;&#3610;%20-%20&#3592;&#3656;&#3634;&#3618;&#3648;&#3591;&#3636;&#3609;&#3626;&#3604;%20&#3611;&#3619;&#3632;&#3592;&#3635;&#3648;&#3604;&#3639;&#3629;&#3609;%20&#3585;&#3633;&#3609;&#3618;&#3634;&#3618;&#3609;%20%2025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3619;&#3634;&#3618;&#3591;&#3634;&#3609;&#3619;&#3633;&#3610;%20-%20&#3592;&#3656;&#3634;&#3618;&#3648;&#3591;&#3636;&#3609;&#3626;&#3604;%20%20&#3611;&#3619;&#3632;&#3592;&#3635;&#3648;&#3604;&#3639;&#3629;&#3609;%20&#3605;&#3640;&#3621;&#3634;&#3588;&#3617;%20%20255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&#3649;&#3621;&#3632;&#3610;&#3633;&#3597;&#3594;&#3637;%20&#3611;&#3637;&#3591;&#3610;&#3611;&#3619;&#3632;&#3617;&#3634;&#3603;%202553\&#3619;&#3634;&#3618;&#3591;&#3634;&#3609;&#3626;&#3606;&#3634;&#3609;&#3632;&#3607;&#3634;&#3591;&#3585;&#3634;&#3619;&#3648;&#3591;&#3636;&#3609;&#3611;&#3619;&#3632;&#3592;&#3635;&#3623;&#3633;&#3609;%20&#3611;&#3637;&#3591;&#3610;&#3611;&#3619;&#3632;&#3617;&#3634;&#3603;%202553\2.%20&#3619;&#3634;&#3618;&#3591;&#3634;&#3609;&#3626;&#3606;&#3634;&#3609;&#3632;&#3607;&#3634;&#3591;&#3585;&#3634;&#3619;&#3648;&#3591;&#3636;&#3609;&#3611;&#3619;&#3632;&#3592;&#3635;&#3623;&#3633;&#3609;%20&#3611;&#3619;&#3632;&#3592;&#3635;&#3648;&#3604;&#3639;&#3629;&#3609;%20&#3614;.&#3618;.%205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 "/>
    </sheetNames>
    <sheetDataSet>
      <sheetData sheetId="0" refreshError="1"/>
      <sheetData sheetId="1">
        <row r="46">
          <cell r="F46">
            <v>13000856.09000001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</sheetNames>
    <sheetDataSet>
      <sheetData sheetId="0">
        <row r="11">
          <cell r="B11">
            <v>0</v>
          </cell>
        </row>
        <row r="12">
          <cell r="B12">
            <v>3330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1122229.28</v>
          </cell>
        </row>
        <row r="16">
          <cell r="B16">
            <v>0</v>
          </cell>
        </row>
        <row r="18">
          <cell r="B18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4723.99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13160</v>
          </cell>
        </row>
        <row r="32">
          <cell r="B32">
            <v>2000</v>
          </cell>
        </row>
        <row r="33">
          <cell r="B33">
            <v>51400</v>
          </cell>
        </row>
        <row r="34">
          <cell r="B34">
            <v>6931.25</v>
          </cell>
        </row>
        <row r="35">
          <cell r="B35">
            <v>0</v>
          </cell>
        </row>
      </sheetData>
      <sheetData sheetId="1">
        <row r="5">
          <cell r="B5">
            <v>0</v>
          </cell>
        </row>
        <row r="6">
          <cell r="B6">
            <v>143770</v>
          </cell>
        </row>
        <row r="7">
          <cell r="B7">
            <v>130700</v>
          </cell>
        </row>
        <row r="8">
          <cell r="B8">
            <v>2493</v>
          </cell>
        </row>
        <row r="9">
          <cell r="B9">
            <v>69240</v>
          </cell>
        </row>
        <row r="10">
          <cell r="B10">
            <v>36216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12802</v>
          </cell>
        </row>
        <row r="18">
          <cell r="B18">
            <v>0</v>
          </cell>
        </row>
        <row r="19">
          <cell r="B19">
            <v>468000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13160</v>
          </cell>
        </row>
        <row r="27">
          <cell r="B27">
            <v>2000</v>
          </cell>
        </row>
        <row r="28">
          <cell r="B28">
            <v>51400</v>
          </cell>
        </row>
        <row r="29">
          <cell r="B29">
            <v>6931.25</v>
          </cell>
        </row>
        <row r="30">
          <cell r="B30">
            <v>0</v>
          </cell>
        </row>
        <row r="36">
          <cell r="F36">
            <v>13267918.360000009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.11"/>
      <sheetName val="03.11 "/>
      <sheetName val="04.11 "/>
      <sheetName val="05.11"/>
      <sheetName val="06.11 "/>
      <sheetName val="09.11"/>
      <sheetName val="10.11 "/>
      <sheetName val="11.11 "/>
      <sheetName val="12.11 "/>
      <sheetName val="13.11"/>
      <sheetName val="16.11"/>
      <sheetName val="17.11 "/>
      <sheetName val="18.11  "/>
      <sheetName val="19.11  "/>
      <sheetName val="20.11  "/>
      <sheetName val="23.11 "/>
      <sheetName val="24.11 "/>
      <sheetName val="25.11  "/>
      <sheetName val="26.11  "/>
      <sheetName val="27.11"/>
      <sheetName val="30.1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H29">
            <v>13450971.51000001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9">
      <selection activeCell="G15" sqref="G15"/>
    </sheetView>
  </sheetViews>
  <sheetFormatPr defaultColWidth="9.140625" defaultRowHeight="12.75"/>
  <cols>
    <col min="1" max="1" width="18.7109375" style="36" customWidth="1"/>
    <col min="2" max="2" width="18.7109375" style="64" customWidth="1"/>
    <col min="3" max="3" width="32.28125" style="65" customWidth="1"/>
    <col min="4" max="4" width="10.28125" style="66" customWidth="1"/>
    <col min="5" max="5" width="18.7109375" style="64" customWidth="1"/>
    <col min="6" max="6" width="9.140625" style="2" customWidth="1"/>
    <col min="7" max="7" width="12.28125" style="1" bestFit="1" customWidth="1"/>
    <col min="8" max="8" width="13.8515625" style="1" bestFit="1" customWidth="1"/>
    <col min="9" max="9" width="13.8515625" style="115" bestFit="1" customWidth="1"/>
    <col min="10" max="16384" width="9.140625" style="1" customWidth="1"/>
  </cols>
  <sheetData>
    <row r="1" spans="1:6" ht="26.25">
      <c r="A1" s="128" t="s">
        <v>0</v>
      </c>
      <c r="B1" s="128"/>
      <c r="C1" s="128"/>
      <c r="D1" s="128"/>
      <c r="E1" s="128"/>
      <c r="F1" s="1"/>
    </row>
    <row r="2" spans="1:5" ht="26.25">
      <c r="A2" s="128" t="s">
        <v>1</v>
      </c>
      <c r="B2" s="128"/>
      <c r="C2" s="128"/>
      <c r="D2" s="128"/>
      <c r="E2" s="128"/>
    </row>
    <row r="3" spans="1:5" ht="26.25">
      <c r="A3" s="128" t="s">
        <v>2</v>
      </c>
      <c r="B3" s="128"/>
      <c r="C3" s="128"/>
      <c r="D3" s="128"/>
      <c r="E3" s="128"/>
    </row>
    <row r="4" spans="1:5" ht="12.75">
      <c r="A4" s="129" t="s">
        <v>95</v>
      </c>
      <c r="B4" s="129"/>
      <c r="C4" s="129"/>
      <c r="D4" s="129"/>
      <c r="E4" s="129"/>
    </row>
    <row r="5" spans="1:9" s="8" customFormat="1" ht="15.75" customHeight="1">
      <c r="A5" s="3"/>
      <c r="B5" s="4"/>
      <c r="C5" s="5"/>
      <c r="D5" s="6"/>
      <c r="E5" s="4"/>
      <c r="F5" s="7"/>
      <c r="I5" s="116"/>
    </row>
    <row r="6" spans="1:9" s="12" customFormat="1" ht="12.75">
      <c r="A6" s="130" t="s">
        <v>3</v>
      </c>
      <c r="B6" s="130"/>
      <c r="C6" s="131" t="s">
        <v>4</v>
      </c>
      <c r="D6" s="9" t="s">
        <v>5</v>
      </c>
      <c r="E6" s="10" t="s">
        <v>6</v>
      </c>
      <c r="F6" s="11"/>
      <c r="I6" s="117"/>
    </row>
    <row r="7" spans="1:9" s="12" customFormat="1" ht="12.75">
      <c r="A7" s="13" t="s">
        <v>7</v>
      </c>
      <c r="B7" s="14" t="s">
        <v>8</v>
      </c>
      <c r="C7" s="131"/>
      <c r="D7" s="15" t="s">
        <v>9</v>
      </c>
      <c r="E7" s="14" t="s">
        <v>8</v>
      </c>
      <c r="F7" s="11"/>
      <c r="I7" s="117"/>
    </row>
    <row r="8" spans="1:9" s="12" customFormat="1" ht="12.75">
      <c r="A8" s="16" t="s">
        <v>10</v>
      </c>
      <c r="B8" s="17" t="s">
        <v>10</v>
      </c>
      <c r="C8" s="131"/>
      <c r="D8" s="18"/>
      <c r="E8" s="17" t="s">
        <v>10</v>
      </c>
      <c r="F8" s="11"/>
      <c r="I8" s="117"/>
    </row>
    <row r="9" spans="1:9" s="8" customFormat="1" ht="12.75">
      <c r="A9" s="19"/>
      <c r="B9" s="22">
        <f>'[1]หน้า 2  '!$F$46</f>
        <v>13000856.09000001</v>
      </c>
      <c r="C9" s="20" t="s">
        <v>11</v>
      </c>
      <c r="D9" s="21"/>
      <c r="E9" s="22">
        <f>'[2]หน้า 2 '!$F$36</f>
        <v>13267918.360000009</v>
      </c>
      <c r="F9" s="7"/>
      <c r="I9" s="116"/>
    </row>
    <row r="10" spans="1:5" ht="12.75">
      <c r="A10" s="23"/>
      <c r="B10" s="24"/>
      <c r="C10" s="25" t="s">
        <v>12</v>
      </c>
      <c r="D10" s="26"/>
      <c r="E10" s="27"/>
    </row>
    <row r="11" spans="1:5" ht="12.75">
      <c r="A11" s="28">
        <v>251470</v>
      </c>
      <c r="B11" s="29">
        <f>'[2]หน้า 1'!B11+E11</f>
        <v>2805.96</v>
      </c>
      <c r="C11" s="30" t="s">
        <v>14</v>
      </c>
      <c r="D11" s="26" t="s">
        <v>15</v>
      </c>
      <c r="E11" s="24">
        <f>2205.96+600</f>
        <v>2805.96</v>
      </c>
    </row>
    <row r="12" spans="1:5" ht="12.75">
      <c r="A12" s="31">
        <v>161050</v>
      </c>
      <c r="B12" s="29">
        <f>'[2]หน้า 1'!B12+E12</f>
        <v>6720</v>
      </c>
      <c r="C12" s="30" t="s">
        <v>16</v>
      </c>
      <c r="D12" s="26" t="s">
        <v>17</v>
      </c>
      <c r="E12" s="24">
        <f>2970+400+20</f>
        <v>3390</v>
      </c>
    </row>
    <row r="13" spans="1:7" ht="12.75">
      <c r="A13" s="28">
        <v>70154</v>
      </c>
      <c r="B13" s="29">
        <f>'[2]หน้า 1'!B13+E13</f>
        <v>0</v>
      </c>
      <c r="C13" s="30" t="s">
        <v>18</v>
      </c>
      <c r="D13" s="26" t="s">
        <v>19</v>
      </c>
      <c r="E13" s="24"/>
      <c r="G13" s="36"/>
    </row>
    <row r="14" spans="1:5" ht="12.75">
      <c r="A14" s="28">
        <v>103948</v>
      </c>
      <c r="B14" s="29">
        <f>'[2]หน้า 1'!B14+E14</f>
        <v>0</v>
      </c>
      <c r="C14" s="30" t="s">
        <v>20</v>
      </c>
      <c r="D14" s="26" t="s">
        <v>21</v>
      </c>
      <c r="E14" s="24"/>
    </row>
    <row r="15" spans="1:7" ht="12.75">
      <c r="A15" s="28">
        <v>8059996</v>
      </c>
      <c r="B15" s="29">
        <f>'[2]หน้า 1'!B15+E15</f>
        <v>1570271.47</v>
      </c>
      <c r="C15" s="30" t="s">
        <v>22</v>
      </c>
      <c r="D15" s="26" t="s">
        <v>23</v>
      </c>
      <c r="E15" s="24">
        <f>150411.77+1031.47+71328.65+224130.88+1139.42</f>
        <v>448042.19</v>
      </c>
      <c r="G15" s="36"/>
    </row>
    <row r="16" spans="1:5" ht="12.75">
      <c r="A16" s="28">
        <v>8042473</v>
      </c>
      <c r="B16" s="29">
        <f>'[2]หน้า 1'!B16+E16</f>
        <v>0</v>
      </c>
      <c r="C16" s="30" t="s">
        <v>24</v>
      </c>
      <c r="D16" s="26" t="s">
        <v>25</v>
      </c>
      <c r="E16" s="24"/>
    </row>
    <row r="17" spans="1:7" ht="24" thickBot="1">
      <c r="A17" s="32">
        <f>SUM(A11:A16)</f>
        <v>16689091</v>
      </c>
      <c r="B17" s="33">
        <f>SUM(B11:B16)</f>
        <v>1579797.43</v>
      </c>
      <c r="C17" s="30"/>
      <c r="D17" s="26"/>
      <c r="E17" s="33">
        <f>SUM(E11:E16)</f>
        <v>454238.15</v>
      </c>
      <c r="G17" s="36"/>
    </row>
    <row r="18" spans="1:8" ht="24" thickTop="1">
      <c r="A18" s="37" t="s">
        <v>27</v>
      </c>
      <c r="B18" s="127">
        <f>'[2]หน้า 1'!B18+E18</f>
        <v>873000</v>
      </c>
      <c r="C18" s="114" t="s">
        <v>26</v>
      </c>
      <c r="D18" s="61"/>
      <c r="E18" s="46">
        <v>873000</v>
      </c>
      <c r="H18" s="36"/>
    </row>
    <row r="19" spans="1:7" ht="24" thickBot="1">
      <c r="A19" s="38">
        <f>+B17-B16</f>
        <v>1579797.43</v>
      </c>
      <c r="B19" s="39">
        <f>SUM(B17:B18)</f>
        <v>2452797.4299999997</v>
      </c>
      <c r="C19" s="40"/>
      <c r="D19" s="41"/>
      <c r="E19" s="39">
        <f>SUM(E17:E18)</f>
        <v>1327238.15</v>
      </c>
      <c r="G19" s="36"/>
    </row>
    <row r="20" spans="1:8" ht="24" thickTop="1">
      <c r="A20" s="37" t="s">
        <v>28</v>
      </c>
      <c r="B20" s="43"/>
      <c r="C20" s="44"/>
      <c r="D20" s="41"/>
      <c r="E20" s="43"/>
      <c r="H20" s="42"/>
    </row>
    <row r="21" spans="1:8" ht="12.75">
      <c r="A21" s="45">
        <f>SUM(B11:B14)</f>
        <v>9525.96</v>
      </c>
      <c r="B21" s="46"/>
      <c r="C21" s="47"/>
      <c r="D21" s="48" t="s">
        <v>13</v>
      </c>
      <c r="E21" s="46"/>
      <c r="H21" s="36"/>
    </row>
    <row r="22" spans="1:7" ht="12.75">
      <c r="A22" s="49"/>
      <c r="B22" s="50">
        <f>SUM(B23:B36)</f>
        <v>152209.32</v>
      </c>
      <c r="C22" s="51" t="s">
        <v>29</v>
      </c>
      <c r="D22" s="52"/>
      <c r="E22" s="50">
        <f>SUM(E23:E36)</f>
        <v>73994.08</v>
      </c>
      <c r="G22" s="36"/>
    </row>
    <row r="23" spans="1:9" s="8" customFormat="1" ht="12.75">
      <c r="A23" s="53"/>
      <c r="B23" s="29">
        <f>'[2]หน้า 1'!B23+E23</f>
        <v>0</v>
      </c>
      <c r="C23" s="54" t="s">
        <v>30</v>
      </c>
      <c r="D23" s="55" t="s">
        <v>31</v>
      </c>
      <c r="E23" s="27"/>
      <c r="F23" s="7"/>
      <c r="G23" s="3"/>
      <c r="I23" s="116"/>
    </row>
    <row r="24" spans="1:9" s="8" customFormat="1" ht="12.75">
      <c r="A24" s="53"/>
      <c r="B24" s="29">
        <f>'[2]หน้า 1'!B24+E24</f>
        <v>0</v>
      </c>
      <c r="C24" s="56" t="s">
        <v>32</v>
      </c>
      <c r="D24" s="57"/>
      <c r="E24" s="24"/>
      <c r="F24" s="7"/>
      <c r="I24" s="116"/>
    </row>
    <row r="25" spans="1:9" s="8" customFormat="1" ht="12.75">
      <c r="A25" s="34"/>
      <c r="B25" s="29">
        <f>'[2]หน้า 1'!B25+E25</f>
        <v>0</v>
      </c>
      <c r="C25" s="35" t="s">
        <v>33</v>
      </c>
      <c r="D25" s="58" t="s">
        <v>34</v>
      </c>
      <c r="E25" s="27"/>
      <c r="F25" s="7"/>
      <c r="I25" s="116"/>
    </row>
    <row r="26" spans="1:5" ht="12.75">
      <c r="A26" s="34"/>
      <c r="B26" s="29">
        <f>'[2]หน้า 1'!B26+E26</f>
        <v>0</v>
      </c>
      <c r="C26" s="59" t="s">
        <v>35</v>
      </c>
      <c r="D26" s="26" t="s">
        <v>36</v>
      </c>
      <c r="E26" s="24"/>
    </row>
    <row r="27" spans="1:5" ht="12.75">
      <c r="A27" s="34"/>
      <c r="B27" s="29">
        <f>'[2]หน้า 1'!B27+E27</f>
        <v>5428.93</v>
      </c>
      <c r="C27" s="59" t="s">
        <v>37</v>
      </c>
      <c r="D27" s="26" t="s">
        <v>38</v>
      </c>
      <c r="E27" s="24">
        <v>704.94</v>
      </c>
    </row>
    <row r="28" spans="1:5" ht="12.75">
      <c r="A28" s="34"/>
      <c r="B28" s="29">
        <f>'[2]หน้า 1'!B28+E28</f>
        <v>123.93</v>
      </c>
      <c r="C28" s="59" t="s">
        <v>39</v>
      </c>
      <c r="D28" s="26" t="s">
        <v>40</v>
      </c>
      <c r="E28" s="24">
        <v>123.93</v>
      </c>
    </row>
    <row r="29" spans="1:8" ht="12.75">
      <c r="A29" s="34"/>
      <c r="B29" s="29">
        <f>'[2]หน้า 1'!B29+E29</f>
        <v>148.71</v>
      </c>
      <c r="C29" s="59" t="s">
        <v>41</v>
      </c>
      <c r="D29" s="26" t="s">
        <v>42</v>
      </c>
      <c r="E29" s="24">
        <v>148.71</v>
      </c>
      <c r="H29" s="36"/>
    </row>
    <row r="30" spans="1:5" ht="12.75">
      <c r="A30" s="34"/>
      <c r="B30" s="29">
        <f>'[2]หน้า 1'!B30+E30</f>
        <v>0</v>
      </c>
      <c r="C30" s="59" t="s">
        <v>43</v>
      </c>
      <c r="D30" s="26" t="s">
        <v>44</v>
      </c>
      <c r="E30" s="24"/>
    </row>
    <row r="31" spans="1:5" ht="12.75">
      <c r="A31" s="34"/>
      <c r="B31" s="29">
        <f>'[2]หน้า 1'!B31+E31</f>
        <v>24760</v>
      </c>
      <c r="C31" s="59" t="s">
        <v>45</v>
      </c>
      <c r="D31" s="26" t="s">
        <v>44</v>
      </c>
      <c r="E31" s="24">
        <v>11600</v>
      </c>
    </row>
    <row r="32" spans="1:5" ht="12.75">
      <c r="A32" s="34"/>
      <c r="B32" s="29">
        <f>'[2]หน้า 1'!B32+E32</f>
        <v>4000</v>
      </c>
      <c r="C32" s="59" t="s">
        <v>46</v>
      </c>
      <c r="D32" s="26" t="s">
        <v>44</v>
      </c>
      <c r="E32" s="24">
        <v>2000</v>
      </c>
    </row>
    <row r="33" spans="1:5" ht="12.75">
      <c r="A33" s="34"/>
      <c r="B33" s="29">
        <f>'[2]หน้า 1'!B33+E33</f>
        <v>102800</v>
      </c>
      <c r="C33" s="30" t="s">
        <v>47</v>
      </c>
      <c r="D33" s="26" t="s">
        <v>44</v>
      </c>
      <c r="E33" s="60">
        <v>51400</v>
      </c>
    </row>
    <row r="34" spans="1:5" ht="12.75">
      <c r="A34" s="34"/>
      <c r="B34" s="29">
        <f>'[2]หน้า 1'!B34+E34</f>
        <v>11729.75</v>
      </c>
      <c r="C34" s="30" t="s">
        <v>48</v>
      </c>
      <c r="D34" s="26" t="s">
        <v>44</v>
      </c>
      <c r="E34" s="24">
        <v>4798.5</v>
      </c>
    </row>
    <row r="35" spans="1:5" ht="12.75">
      <c r="A35" s="34"/>
      <c r="B35" s="29">
        <f>'[2]หน้า 1'!B35+E35</f>
        <v>0</v>
      </c>
      <c r="C35" s="125" t="s">
        <v>49</v>
      </c>
      <c r="D35" s="26"/>
      <c r="E35" s="24"/>
    </row>
    <row r="36" spans="1:5" ht="12.75">
      <c r="A36" s="34"/>
      <c r="B36" s="29">
        <f>+E36</f>
        <v>3218</v>
      </c>
      <c r="C36" s="123" t="s">
        <v>97</v>
      </c>
      <c r="D36" s="61"/>
      <c r="E36" s="62">
        <v>3218</v>
      </c>
    </row>
    <row r="37" spans="1:7" ht="24" thickBot="1">
      <c r="A37" s="63"/>
      <c r="B37" s="33">
        <f>+B19+B22</f>
        <v>2605006.7499999995</v>
      </c>
      <c r="C37" s="47"/>
      <c r="D37" s="48"/>
      <c r="E37" s="39">
        <f>+E19+E22</f>
        <v>1401232.23</v>
      </c>
      <c r="G37" s="36"/>
    </row>
    <row r="38" ht="24" thickTop="1">
      <c r="G38" s="36"/>
    </row>
  </sheetData>
  <mergeCells count="6">
    <mergeCell ref="A1:E1"/>
    <mergeCell ref="A2:E2"/>
    <mergeCell ref="A3:E3"/>
    <mergeCell ref="A4:E4"/>
    <mergeCell ref="A6:B6"/>
    <mergeCell ref="C6:C8"/>
  </mergeCells>
  <printOptions/>
  <pageMargins left="0.6692913385826772" right="0.15748031496062992" top="0.2362204724409449" bottom="0.1968503937007874" header="0.15748031496062992" footer="0.15748031496062992"/>
  <pageSetup horizontalDpi="600" verticalDpi="600" orientation="portrait" paperSize="9" scale="93" r:id="rId3"/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3">
      <selection activeCell="F37" sqref="F37"/>
    </sheetView>
  </sheetViews>
  <sheetFormatPr defaultColWidth="9.140625" defaultRowHeight="12.75"/>
  <cols>
    <col min="1" max="2" width="18.7109375" style="85" customWidth="1"/>
    <col min="3" max="3" width="3.140625" style="85" customWidth="1"/>
    <col min="4" max="4" width="38.140625" style="104" customWidth="1"/>
    <col min="5" max="5" width="12.7109375" style="111" customWidth="1"/>
    <col min="6" max="6" width="22.8515625" style="85" customWidth="1"/>
    <col min="7" max="7" width="9.140625" style="2" customWidth="1"/>
    <col min="8" max="8" width="16.28125" style="2" customWidth="1"/>
    <col min="9" max="9" width="15.28125" style="2" customWidth="1"/>
    <col min="10" max="10" width="16.421875" style="113" customWidth="1"/>
    <col min="11" max="11" width="11.28125" style="113" bestFit="1" customWidth="1"/>
    <col min="12" max="12" width="11.28125" style="2" bestFit="1" customWidth="1"/>
    <col min="13" max="16384" width="9.140625" style="2" customWidth="1"/>
  </cols>
  <sheetData>
    <row r="1" spans="1:11" s="11" customFormat="1" ht="12.75">
      <c r="A1" s="134" t="s">
        <v>3</v>
      </c>
      <c r="B1" s="134"/>
      <c r="C1" s="67"/>
      <c r="D1" s="135" t="s">
        <v>4</v>
      </c>
      <c r="E1" s="68" t="s">
        <v>5</v>
      </c>
      <c r="F1" s="69" t="s">
        <v>6</v>
      </c>
      <c r="H1" s="70"/>
      <c r="J1" s="118"/>
      <c r="K1" s="118"/>
    </row>
    <row r="2" spans="1:11" s="11" customFormat="1" ht="12.75">
      <c r="A2" s="71" t="s">
        <v>7</v>
      </c>
      <c r="B2" s="71" t="s">
        <v>8</v>
      </c>
      <c r="C2" s="72"/>
      <c r="D2" s="136"/>
      <c r="E2" s="73" t="s">
        <v>9</v>
      </c>
      <c r="F2" s="71" t="s">
        <v>8</v>
      </c>
      <c r="H2" s="70"/>
      <c r="J2" s="118"/>
      <c r="K2" s="118"/>
    </row>
    <row r="3" spans="1:11" s="11" customFormat="1" ht="12.75">
      <c r="A3" s="74" t="s">
        <v>10</v>
      </c>
      <c r="B3" s="74" t="s">
        <v>10</v>
      </c>
      <c r="C3" s="75"/>
      <c r="D3" s="76" t="s">
        <v>96</v>
      </c>
      <c r="E3" s="77"/>
      <c r="F3" s="74" t="s">
        <v>10</v>
      </c>
      <c r="H3" s="70"/>
      <c r="J3" s="118"/>
      <c r="K3" s="118"/>
    </row>
    <row r="4" spans="1:11" s="7" customFormat="1" ht="12.75">
      <c r="A4" s="78"/>
      <c r="B4" s="78"/>
      <c r="C4" s="79" t="s">
        <v>51</v>
      </c>
      <c r="D4" s="79"/>
      <c r="E4" s="68"/>
      <c r="F4" s="78"/>
      <c r="H4" s="80"/>
      <c r="J4" s="119"/>
      <c r="K4" s="119"/>
    </row>
    <row r="5" spans="1:9" ht="12.75">
      <c r="A5" s="81">
        <f>625651-119455+3500</f>
        <v>509696</v>
      </c>
      <c r="B5" s="122">
        <f>'[2]หน้า 2 '!B5+F5</f>
        <v>0</v>
      </c>
      <c r="C5" s="82"/>
      <c r="D5" s="54" t="s">
        <v>52</v>
      </c>
      <c r="E5" s="55" t="s">
        <v>53</v>
      </c>
      <c r="F5" s="83"/>
      <c r="H5" s="84"/>
      <c r="I5" s="85"/>
    </row>
    <row r="6" spans="1:9" ht="12.75">
      <c r="A6" s="86">
        <f>2354380-379961+8430</f>
        <v>1982849</v>
      </c>
      <c r="B6" s="122">
        <f>'[2]หน้า 2 '!B6+F6</f>
        <v>341615</v>
      </c>
      <c r="C6" s="87"/>
      <c r="D6" s="56" t="s">
        <v>54</v>
      </c>
      <c r="E6" s="88" t="s">
        <v>55</v>
      </c>
      <c r="F6" s="83">
        <v>197845</v>
      </c>
      <c r="H6" s="84"/>
      <c r="I6" s="85"/>
    </row>
    <row r="7" spans="1:9" ht="12.75">
      <c r="A7" s="86">
        <f>1867320-269887+2832</f>
        <v>1600265</v>
      </c>
      <c r="B7" s="122">
        <f>'[2]หน้า 2 '!B7+F7</f>
        <v>261400</v>
      </c>
      <c r="C7" s="87"/>
      <c r="D7" s="56" t="s">
        <v>56</v>
      </c>
      <c r="E7" s="88" t="s">
        <v>57</v>
      </c>
      <c r="F7" s="89">
        <v>130700</v>
      </c>
      <c r="H7" s="84"/>
      <c r="I7" s="85"/>
    </row>
    <row r="8" spans="1:12" ht="12.75">
      <c r="A8" s="86">
        <f>1727550-221063+797626</f>
        <v>2304113</v>
      </c>
      <c r="B8" s="122">
        <f>'[2]หน้า 2 '!B8+F8</f>
        <v>264865</v>
      </c>
      <c r="C8" s="87"/>
      <c r="D8" s="56" t="s">
        <v>58</v>
      </c>
      <c r="E8" s="88" t="s">
        <v>59</v>
      </c>
      <c r="F8" s="90">
        <v>262372</v>
      </c>
      <c r="H8" s="84"/>
      <c r="I8" s="85"/>
      <c r="L8" s="85"/>
    </row>
    <row r="9" spans="1:12" ht="12.75">
      <c r="A9" s="86">
        <f>2372390-320857+549305</f>
        <v>2600838</v>
      </c>
      <c r="B9" s="122">
        <f>'[2]หน้า 2 '!B9+F9+19328</f>
        <v>174408.72999999998</v>
      </c>
      <c r="C9" s="87"/>
      <c r="D9" s="56" t="s">
        <v>60</v>
      </c>
      <c r="E9" s="88" t="s">
        <v>61</v>
      </c>
      <c r="F9" s="90">
        <v>85840.73</v>
      </c>
      <c r="H9" s="84"/>
      <c r="I9" s="85"/>
      <c r="L9" s="85"/>
    </row>
    <row r="10" spans="1:12" ht="12.75">
      <c r="A10" s="86">
        <f>1660600-103100+203500</f>
        <v>1761000</v>
      </c>
      <c r="B10" s="122">
        <f>'[2]หน้า 2 '!B10+F10</f>
        <v>55872</v>
      </c>
      <c r="C10" s="87"/>
      <c r="D10" s="56" t="s">
        <v>62</v>
      </c>
      <c r="E10" s="88" t="s">
        <v>63</v>
      </c>
      <c r="F10" s="90">
        <v>19656</v>
      </c>
      <c r="H10" s="84"/>
      <c r="I10" s="85"/>
      <c r="L10" s="85"/>
    </row>
    <row r="11" spans="1:12" ht="12.75">
      <c r="A11" s="86">
        <f>281000-120961</f>
        <v>160039</v>
      </c>
      <c r="B11" s="122">
        <f>'[2]หน้า 2 '!B11+F11</f>
        <v>24735.86</v>
      </c>
      <c r="C11" s="87"/>
      <c r="D11" s="56" t="s">
        <v>64</v>
      </c>
      <c r="E11" s="88" t="s">
        <v>65</v>
      </c>
      <c r="F11" s="90">
        <v>24735.86</v>
      </c>
      <c r="H11" s="84"/>
      <c r="I11" s="84"/>
      <c r="J11" s="84"/>
      <c r="K11" s="84"/>
      <c r="L11" s="84"/>
    </row>
    <row r="12" spans="1:12" ht="12.75">
      <c r="A12" s="86">
        <f>1814000+199116</f>
        <v>2013116</v>
      </c>
      <c r="B12" s="122">
        <f>'[2]หน้า 2 '!B12+F12</f>
        <v>0</v>
      </c>
      <c r="C12" s="87"/>
      <c r="D12" s="56" t="s">
        <v>66</v>
      </c>
      <c r="E12" s="88" t="s">
        <v>67</v>
      </c>
      <c r="F12" s="90"/>
      <c r="H12" s="84"/>
      <c r="I12" s="85"/>
      <c r="L12" s="85"/>
    </row>
    <row r="13" spans="1:12" ht="12.75">
      <c r="A13" s="86">
        <v>39500</v>
      </c>
      <c r="B13" s="122">
        <f>'[2]หน้า 2 '!B13+F13</f>
        <v>0</v>
      </c>
      <c r="C13" s="87"/>
      <c r="D13" s="56" t="s">
        <v>68</v>
      </c>
      <c r="E13" s="88" t="s">
        <v>69</v>
      </c>
      <c r="F13" s="90"/>
      <c r="H13" s="84"/>
      <c r="I13" s="85"/>
      <c r="L13" s="85"/>
    </row>
    <row r="14" spans="1:12" ht="12.75">
      <c r="A14" s="86">
        <v>1424700</v>
      </c>
      <c r="B14" s="122">
        <f>'[2]หน้า 2 '!B14+F14</f>
        <v>0</v>
      </c>
      <c r="C14" s="87"/>
      <c r="D14" s="56" t="s">
        <v>70</v>
      </c>
      <c r="E14" s="88" t="s">
        <v>71</v>
      </c>
      <c r="F14" s="90"/>
      <c r="H14" s="84"/>
      <c r="I14" s="85"/>
      <c r="L14" s="85"/>
    </row>
    <row r="15" spans="1:9" ht="12.75">
      <c r="A15" s="91">
        <f>2522000-230025+1000</f>
        <v>2292975</v>
      </c>
      <c r="B15" s="122">
        <f>'[2]หน้า 2 '!B15+F15</f>
        <v>0</v>
      </c>
      <c r="C15" s="87"/>
      <c r="D15" s="56" t="s">
        <v>72</v>
      </c>
      <c r="E15" s="88" t="s">
        <v>73</v>
      </c>
      <c r="F15" s="90"/>
      <c r="H15" s="84"/>
      <c r="I15" s="85"/>
    </row>
    <row r="16" spans="1:8" ht="24" thickBot="1">
      <c r="A16" s="92">
        <f>SUM(A5:A15)</f>
        <v>16689091</v>
      </c>
      <c r="B16" s="92">
        <f>SUM(B5:B15)</f>
        <v>1122896.59</v>
      </c>
      <c r="C16" s="87"/>
      <c r="D16" s="56"/>
      <c r="E16" s="88"/>
      <c r="F16" s="92">
        <f>SUM(F6:F15)</f>
        <v>721149.59</v>
      </c>
      <c r="H16" s="84"/>
    </row>
    <row r="17" spans="1:8" ht="24" thickTop="1">
      <c r="A17" s="81"/>
      <c r="B17" s="122">
        <f>'[2]หน้า 2 '!B17+F17-19328</f>
        <v>294091</v>
      </c>
      <c r="C17" s="87"/>
      <c r="D17" s="56" t="s">
        <v>50</v>
      </c>
      <c r="E17" s="88" t="s">
        <v>74</v>
      </c>
      <c r="F17" s="93">
        <f>301617-1000</f>
        <v>300617</v>
      </c>
      <c r="H17" s="84"/>
    </row>
    <row r="18" spans="1:8" ht="12.75">
      <c r="A18" s="86"/>
      <c r="B18" s="122">
        <f>'[2]หน้า 2 '!B18+F18</f>
        <v>0</v>
      </c>
      <c r="C18" s="87"/>
      <c r="D18" s="56" t="s">
        <v>30</v>
      </c>
      <c r="E18" s="88" t="s">
        <v>31</v>
      </c>
      <c r="F18" s="90"/>
      <c r="H18" s="84"/>
    </row>
    <row r="19" spans="1:9" ht="12.75">
      <c r="A19" s="86"/>
      <c r="B19" s="122">
        <f>'[2]หน้า 2 '!B19+F19</f>
        <v>468000</v>
      </c>
      <c r="C19" s="87"/>
      <c r="D19" s="56" t="s">
        <v>33</v>
      </c>
      <c r="E19" s="88" t="s">
        <v>34</v>
      </c>
      <c r="F19" s="90"/>
      <c r="H19" s="84"/>
      <c r="I19" s="85"/>
    </row>
    <row r="20" spans="1:8" ht="12.75">
      <c r="A20" s="86"/>
      <c r="B20" s="122">
        <f>'[2]หน้า 2 '!B20+F20</f>
        <v>0</v>
      </c>
      <c r="C20" s="87"/>
      <c r="D20" s="56" t="s">
        <v>75</v>
      </c>
      <c r="E20" s="88" t="s">
        <v>76</v>
      </c>
      <c r="F20" s="90"/>
      <c r="H20" s="84"/>
    </row>
    <row r="21" spans="1:8" ht="12.75">
      <c r="A21" s="86"/>
      <c r="B21" s="122">
        <f>'[2]หน้า 2 '!B21+F21</f>
        <v>22565</v>
      </c>
      <c r="C21" s="87"/>
      <c r="D21" s="56" t="s">
        <v>35</v>
      </c>
      <c r="E21" s="88" t="s">
        <v>36</v>
      </c>
      <c r="F21" s="90">
        <v>22565</v>
      </c>
      <c r="H21" s="84"/>
    </row>
    <row r="22" spans="1:8" ht="12.75">
      <c r="A22" s="86"/>
      <c r="B22" s="122">
        <f>'[2]หน้า 2 '!B22+F22</f>
        <v>4723.99</v>
      </c>
      <c r="C22" s="87"/>
      <c r="D22" s="56" t="s">
        <v>37</v>
      </c>
      <c r="E22" s="88" t="s">
        <v>38</v>
      </c>
      <c r="F22" s="90">
        <v>4723.99</v>
      </c>
      <c r="H22" s="84"/>
    </row>
    <row r="23" spans="1:8" ht="12.75">
      <c r="A23" s="86"/>
      <c r="B23" s="122">
        <f>'[2]หน้า 2 '!B23+F23</f>
        <v>0</v>
      </c>
      <c r="C23" s="87"/>
      <c r="D23" s="56" t="s">
        <v>39</v>
      </c>
      <c r="E23" s="88" t="s">
        <v>40</v>
      </c>
      <c r="F23" s="86"/>
      <c r="H23" s="84"/>
    </row>
    <row r="24" spans="1:8" ht="12.75">
      <c r="A24" s="86"/>
      <c r="B24" s="122">
        <f>'[2]หน้า 2 '!B24+F24</f>
        <v>0</v>
      </c>
      <c r="C24" s="87"/>
      <c r="D24" s="56" t="s">
        <v>41</v>
      </c>
      <c r="E24" s="88" t="s">
        <v>42</v>
      </c>
      <c r="F24" s="86"/>
      <c r="H24" s="84"/>
    </row>
    <row r="25" spans="1:8" ht="12.75">
      <c r="A25" s="86"/>
      <c r="B25" s="122">
        <f>'[2]หน้า 2 '!B25+F25</f>
        <v>0</v>
      </c>
      <c r="C25" s="87"/>
      <c r="D25" s="56" t="s">
        <v>43</v>
      </c>
      <c r="E25" s="88" t="s">
        <v>44</v>
      </c>
      <c r="F25" s="86"/>
      <c r="H25" s="84"/>
    </row>
    <row r="26" spans="1:8" ht="12.75">
      <c r="A26" s="86"/>
      <c r="B26" s="122">
        <f>'[2]หน้า 2 '!B26+F26</f>
        <v>24760</v>
      </c>
      <c r="C26" s="87"/>
      <c r="D26" s="56" t="s">
        <v>77</v>
      </c>
      <c r="E26" s="88" t="s">
        <v>44</v>
      </c>
      <c r="F26" s="86">
        <v>11600</v>
      </c>
      <c r="H26" s="84"/>
    </row>
    <row r="27" spans="1:8" ht="12.75">
      <c r="A27" s="86"/>
      <c r="B27" s="122">
        <f>'[2]หน้า 2 '!B27+F27</f>
        <v>4000</v>
      </c>
      <c r="C27" s="87"/>
      <c r="D27" s="56" t="s">
        <v>78</v>
      </c>
      <c r="E27" s="88" t="s">
        <v>44</v>
      </c>
      <c r="F27" s="86">
        <v>2000</v>
      </c>
      <c r="H27" s="84"/>
    </row>
    <row r="28" spans="1:8" ht="12.75">
      <c r="A28" s="86"/>
      <c r="B28" s="122">
        <f>'[2]หน้า 2 '!B28+F28</f>
        <v>102800</v>
      </c>
      <c r="C28" s="87"/>
      <c r="D28" s="56" t="s">
        <v>79</v>
      </c>
      <c r="E28" s="88" t="s">
        <v>44</v>
      </c>
      <c r="F28" s="86">
        <v>51400</v>
      </c>
      <c r="H28" s="84"/>
    </row>
    <row r="29" spans="1:8" ht="12.75">
      <c r="A29" s="86"/>
      <c r="B29" s="122">
        <f>'[2]หน้า 2 '!B29+F29</f>
        <v>11729.75</v>
      </c>
      <c r="C29" s="87"/>
      <c r="D29" s="56" t="s">
        <v>80</v>
      </c>
      <c r="E29" s="88" t="s">
        <v>44</v>
      </c>
      <c r="F29" s="86">
        <v>4798.5</v>
      </c>
      <c r="H29" s="84"/>
    </row>
    <row r="30" spans="1:8" ht="12.75">
      <c r="A30" s="86"/>
      <c r="B30" s="29">
        <f>'[2]หน้า 2 '!B30+F30</f>
        <v>0</v>
      </c>
      <c r="C30" s="87"/>
      <c r="D30" s="56" t="s">
        <v>49</v>
      </c>
      <c r="E30" s="88"/>
      <c r="F30" s="86"/>
      <c r="H30" s="84"/>
    </row>
    <row r="31" spans="1:8" ht="12.75">
      <c r="A31" s="86"/>
      <c r="B31" s="124">
        <f>+F31</f>
        <v>99325</v>
      </c>
      <c r="C31" s="82"/>
      <c r="D31" s="54" t="s">
        <v>32</v>
      </c>
      <c r="E31" s="55"/>
      <c r="F31" s="126">
        <v>99325</v>
      </c>
      <c r="H31" s="84"/>
    </row>
    <row r="32" spans="1:8" ht="24" thickBot="1">
      <c r="A32" s="86"/>
      <c r="B32" s="92">
        <f>SUM(B17:B31)</f>
        <v>1031994.74</v>
      </c>
      <c r="C32" s="87"/>
      <c r="D32" s="56"/>
      <c r="E32" s="88"/>
      <c r="F32" s="92">
        <f>SUM(F17:F31)</f>
        <v>497029.49</v>
      </c>
      <c r="H32" s="84"/>
    </row>
    <row r="33" spans="1:8" ht="24" thickTop="1">
      <c r="A33" s="86"/>
      <c r="B33" s="94">
        <f>+B16+B32</f>
        <v>2154891.33</v>
      </c>
      <c r="C33" s="137" t="s">
        <v>81</v>
      </c>
      <c r="D33" s="138"/>
      <c r="E33" s="88"/>
      <c r="F33" s="94">
        <f>+F16+F32</f>
        <v>1218179.08</v>
      </c>
      <c r="H33" s="84"/>
    </row>
    <row r="34" spans="1:8" ht="12.75">
      <c r="A34" s="86"/>
      <c r="B34" s="84"/>
      <c r="C34" s="137" t="s">
        <v>82</v>
      </c>
      <c r="D34" s="138"/>
      <c r="E34" s="88"/>
      <c r="F34" s="86"/>
      <c r="H34" s="84"/>
    </row>
    <row r="35" spans="1:8" ht="12.75">
      <c r="A35" s="86"/>
      <c r="B35" s="86"/>
      <c r="C35" s="87"/>
      <c r="D35" s="56" t="s">
        <v>83</v>
      </c>
      <c r="E35" s="88"/>
      <c r="F35" s="86"/>
      <c r="H35" s="84"/>
    </row>
    <row r="36" spans="1:10" ht="12.75">
      <c r="A36" s="95"/>
      <c r="B36" s="83">
        <f>+'หน้า 1'!B37-'หน้า 2 '!B33</f>
        <v>450115.41999999946</v>
      </c>
      <c r="C36" s="139" t="s">
        <v>84</v>
      </c>
      <c r="D36" s="140"/>
      <c r="E36" s="96"/>
      <c r="F36" s="86">
        <f>'หน้า 1'!E37-F33</f>
        <v>183053.1499999999</v>
      </c>
      <c r="H36" s="97"/>
      <c r="J36" s="120"/>
    </row>
    <row r="37" spans="1:11" s="101" customFormat="1" ht="32.25" customHeight="1" thickBot="1">
      <c r="A37" s="98"/>
      <c r="B37" s="99">
        <f>'หน้า 1'!B9+'หน้า 1'!B37-'หน้า 2 '!B33</f>
        <v>13450971.51000001</v>
      </c>
      <c r="C37" s="132" t="s">
        <v>85</v>
      </c>
      <c r="D37" s="133"/>
      <c r="E37" s="100"/>
      <c r="F37" s="99">
        <f>+'หน้า 1'!E9+'หน้า 1'!E37-'หน้า 2 '!F33</f>
        <v>13450971.51000001</v>
      </c>
      <c r="H37" s="102">
        <f>+'[3]30.11 '!$H$29</f>
        <v>13450971.51000001</v>
      </c>
      <c r="J37" s="121"/>
      <c r="K37" s="120"/>
    </row>
    <row r="38" spans="1:11" ht="17.25" customHeight="1" thickTop="1">
      <c r="A38" s="103"/>
      <c r="B38" s="84"/>
      <c r="C38" s="84"/>
      <c r="D38" s="104" t="s">
        <v>13</v>
      </c>
      <c r="E38" s="84"/>
      <c r="F38" s="105"/>
      <c r="K38" s="121"/>
    </row>
    <row r="39" spans="1:9" ht="32.25" customHeight="1">
      <c r="A39" s="141" t="s">
        <v>86</v>
      </c>
      <c r="B39" s="142"/>
      <c r="C39" s="142" t="s">
        <v>87</v>
      </c>
      <c r="D39" s="142"/>
      <c r="E39" s="142" t="s">
        <v>88</v>
      </c>
      <c r="F39" s="143"/>
      <c r="H39" s="106">
        <f>F37-B37</f>
        <v>0</v>
      </c>
      <c r="I39" s="107">
        <f>+F37-H37</f>
        <v>0</v>
      </c>
    </row>
    <row r="40" spans="1:6" ht="21.75" customHeight="1">
      <c r="A40" s="141" t="s">
        <v>89</v>
      </c>
      <c r="B40" s="142"/>
      <c r="C40" s="142" t="s">
        <v>90</v>
      </c>
      <c r="D40" s="142"/>
      <c r="E40" s="142" t="s">
        <v>94</v>
      </c>
      <c r="F40" s="143"/>
    </row>
    <row r="41" spans="1:6" ht="21.75" customHeight="1">
      <c r="A41" s="141" t="s">
        <v>91</v>
      </c>
      <c r="B41" s="142"/>
      <c r="C41" s="142" t="s">
        <v>92</v>
      </c>
      <c r="D41" s="142"/>
      <c r="E41" s="142" t="s">
        <v>93</v>
      </c>
      <c r="F41" s="143"/>
    </row>
    <row r="42" spans="1:6" ht="12.75">
      <c r="A42" s="108"/>
      <c r="B42" s="109"/>
      <c r="C42" s="109"/>
      <c r="D42" s="110"/>
      <c r="E42" s="144"/>
      <c r="F42" s="145"/>
    </row>
    <row r="43" spans="4:8" ht="12.75">
      <c r="D43" s="85"/>
      <c r="H43" s="112"/>
    </row>
    <row r="44" ht="12.75">
      <c r="I44" s="113"/>
    </row>
  </sheetData>
  <mergeCells count="16">
    <mergeCell ref="A41:B41"/>
    <mergeCell ref="C41:D41"/>
    <mergeCell ref="E41:F41"/>
    <mergeCell ref="E42:F42"/>
    <mergeCell ref="A39:B39"/>
    <mergeCell ref="C39:D39"/>
    <mergeCell ref="E39:F39"/>
    <mergeCell ref="A40:B40"/>
    <mergeCell ref="C40:D40"/>
    <mergeCell ref="E40:F40"/>
    <mergeCell ref="C37:D37"/>
    <mergeCell ref="A1:B1"/>
    <mergeCell ref="D1:D2"/>
    <mergeCell ref="C33:D33"/>
    <mergeCell ref="C34:D34"/>
    <mergeCell ref="C36:D36"/>
  </mergeCells>
  <printOptions/>
  <pageMargins left="0.3937007874015748" right="0.15748031496062992" top="0.2755905511811024" bottom="0.1968503937007874" header="0.1968503937007874" footer="0.1574803149606299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2010-03-21T07:12:21Z</cp:lastPrinted>
  <dcterms:created xsi:type="dcterms:W3CDTF">2009-11-18T08:44:57Z</dcterms:created>
  <dcterms:modified xsi:type="dcterms:W3CDTF">2010-03-21T07:20:10Z</dcterms:modified>
  <cp:category/>
  <cp:version/>
  <cp:contentType/>
  <cp:contentStatus/>
</cp:coreProperties>
</file>